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ntrepreneurship\Implementing Projects\BIDs TIDS Implementation\09. EDA\00199- Tushemisht mobilimi\per publikim\"/>
    </mc:Choice>
  </mc:AlternateContent>
  <xr:revisionPtr revIDLastSave="0" documentId="13_ncr:1_{84A5D9FD-38D6-4FC7-BD2C-1E5FF8639783}" xr6:coauthVersionLast="47" xr6:coauthVersionMax="47" xr10:uidLastSave="{00000000-0000-0000-0000-000000000000}"/>
  <workbookProtection workbookAlgorithmName="SHA-512" workbookHashValue="1IU4MpyBq82GNNp4dIU6fjXRzQSJlnl7Bi9P7qGmQq520qmPjr5udGOrih3WXKpMj3Bs6RjRC1Azd9MUFyIHhg==" workbookSaltValue="TO5pGnox1OrDHCecioRObQ==" workbookSpinCount="100000" lockStructure="1"/>
  <bookViews>
    <workbookView xWindow="28680" yWindow="-120" windowWidth="29040" windowHeight="15720" tabRatio="740" xr2:uid="{00000000-000D-0000-FFFF-FFFF00000000}"/>
  </bookViews>
  <sheets>
    <sheet name="Permbledhje" sheetId="16" r:id="rId1"/>
    <sheet name="A_Mobilim" sheetId="4" r:id="rId2"/>
    <sheet name="B_Mobilje te Gatshme" sheetId="5" r:id="rId3"/>
    <sheet name="C_Elektroshtepiake" sheetId="14" r:id="rId4"/>
  </sheets>
  <definedNames>
    <definedName name="_xlnm.Print_Titles" localSheetId="1">A_Mobilim!$6:$7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6" l="1"/>
  <c r="F12" i="5"/>
  <c r="F7" i="14"/>
  <c r="C11" i="16" l="1"/>
  <c r="H15" i="16"/>
  <c r="C9" i="16"/>
  <c r="H13" i="16"/>
  <c r="H12" i="16"/>
  <c r="I78" i="16"/>
  <c r="H66" i="16"/>
  <c r="H65" i="16"/>
  <c r="H64" i="16"/>
  <c r="H63" i="16"/>
  <c r="H61" i="16"/>
  <c r="H60" i="16"/>
  <c r="H58" i="16"/>
  <c r="H54" i="16"/>
  <c r="H53" i="16"/>
  <c r="H52" i="16"/>
  <c r="H49" i="16"/>
  <c r="H41" i="16"/>
  <c r="H40" i="16"/>
  <c r="H30" i="16"/>
  <c r="H28" i="16"/>
  <c r="H27" i="16"/>
  <c r="H26" i="16"/>
  <c r="H25" i="16"/>
  <c r="H24" i="16"/>
  <c r="H22" i="16"/>
  <c r="H21" i="16"/>
  <c r="H20" i="16"/>
  <c r="J18" i="16"/>
  <c r="J17" i="16"/>
  <c r="H11" i="16"/>
  <c r="H10" i="16"/>
  <c r="W7" i="16"/>
  <c r="G7" i="16"/>
  <c r="F7" i="16"/>
  <c r="E7" i="16"/>
  <c r="H39" i="16" l="1"/>
  <c r="F6" i="14" l="1"/>
  <c r="F8" i="14" s="1"/>
  <c r="D12" i="16" s="1"/>
  <c r="D13" i="16" s="1"/>
  <c r="I45" i="4"/>
  <c r="F9" i="14" l="1"/>
  <c r="F10" i="14" s="1"/>
  <c r="E13" i="16"/>
  <c r="F13" i="16" s="1"/>
  <c r="G13" i="16" s="1"/>
  <c r="W13" i="16" s="1"/>
  <c r="E12" i="16" l="1"/>
  <c r="F12" i="16" s="1"/>
  <c r="G12" i="16" s="1"/>
  <c r="W12" i="16" s="1"/>
  <c r="F7" i="5" l="1"/>
  <c r="F8" i="5"/>
  <c r="F11" i="5" l="1"/>
  <c r="F10" i="5"/>
  <c r="F9" i="5"/>
  <c r="F13" i="5" l="1"/>
  <c r="D10" i="16" s="1"/>
  <c r="D11" i="16" s="1"/>
  <c r="I40" i="4"/>
  <c r="I34" i="4"/>
  <c r="I33" i="4"/>
  <c r="I32" i="4"/>
  <c r="I31" i="4"/>
  <c r="I29" i="4"/>
  <c r="I28" i="4"/>
  <c r="I23" i="4"/>
  <c r="I18" i="4"/>
  <c r="I42" i="4"/>
  <c r="I19" i="4"/>
  <c r="I20" i="4"/>
  <c r="F14" i="5" l="1"/>
  <c r="F15" i="5" s="1"/>
  <c r="I13" i="4"/>
  <c r="I41" i="4"/>
  <c r="I44" i="4"/>
  <c r="I43" i="4"/>
  <c r="I22" i="4"/>
  <c r="I15" i="4"/>
  <c r="I21" i="4"/>
  <c r="I9" i="4"/>
  <c r="E10" i="16" l="1"/>
  <c r="E15" i="16" s="1"/>
  <c r="E11" i="16"/>
  <c r="F11" i="16" s="1"/>
  <c r="G11" i="16" s="1"/>
  <c r="W11" i="16" s="1"/>
  <c r="I39" i="4"/>
  <c r="I27" i="4"/>
  <c r="I36" i="4"/>
  <c r="I26" i="4"/>
  <c r="I11" i="4"/>
  <c r="I38" i="4"/>
  <c r="I12" i="4"/>
  <c r="I37" i="4"/>
  <c r="I14" i="4"/>
  <c r="I30" i="4"/>
  <c r="I16" i="4"/>
  <c r="I24" i="4"/>
  <c r="I35" i="4"/>
  <c r="I25" i="4"/>
  <c r="I10" i="4"/>
  <c r="I17" i="4"/>
  <c r="F10" i="16" l="1"/>
  <c r="I46" i="4"/>
  <c r="D8" i="16" s="1"/>
  <c r="G10" i="16"/>
  <c r="F15" i="16"/>
  <c r="D15" i="16" l="1"/>
  <c r="D9" i="16"/>
  <c r="I47" i="4"/>
  <c r="I48" i="4" s="1"/>
  <c r="E9" i="16"/>
  <c r="F9" i="16" s="1"/>
  <c r="G9" i="16" s="1"/>
  <c r="W9" i="16" s="1"/>
  <c r="W10" i="16"/>
  <c r="W15" i="16" s="1"/>
  <c r="G15" i="16"/>
  <c r="D16" i="16" l="1"/>
  <c r="D17" i="16" s="1"/>
  <c r="E8" i="16"/>
  <c r="F8" i="16" s="1"/>
  <c r="G8" i="16" s="1"/>
  <c r="W8" i="16" s="1"/>
  <c r="X10" i="16" l="1"/>
  <c r="X12" i="16"/>
  <c r="X8" i="16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<sst xmlns="http://schemas.openxmlformats.org/spreadsheetml/2006/main" count="298" uniqueCount="179">
  <si>
    <t>Nr.</t>
  </si>
  <si>
    <t>Emertimet e zerave</t>
  </si>
  <si>
    <t>Njesia</t>
  </si>
  <si>
    <t>cope</t>
  </si>
  <si>
    <t>Sasia</t>
  </si>
  <si>
    <t>1.10</t>
  </si>
  <si>
    <t>TVSH</t>
  </si>
  <si>
    <t>Zona ku ndodhet</t>
  </si>
  <si>
    <t>Kodi</t>
  </si>
  <si>
    <t>1.20</t>
  </si>
  <si>
    <t>1.30</t>
  </si>
  <si>
    <t>Mobilje me prodhim lokal</t>
  </si>
  <si>
    <t>FMPqe e kMPtMPlogut</t>
  </si>
  <si>
    <t>R1-R</t>
  </si>
  <si>
    <t>S1-R</t>
  </si>
  <si>
    <t>V1-R</t>
  </si>
  <si>
    <t>V2-R</t>
  </si>
  <si>
    <t>P2-R</t>
  </si>
  <si>
    <t>D1-DS</t>
  </si>
  <si>
    <t>D2-DS</t>
  </si>
  <si>
    <t>T1-DS</t>
  </si>
  <si>
    <t>D3-BR</t>
  </si>
  <si>
    <t>D4-BR</t>
  </si>
  <si>
    <t>B1-BR</t>
  </si>
  <si>
    <t>KE1-SEF</t>
  </si>
  <si>
    <t>KE2-SEF</t>
  </si>
  <si>
    <t>PE1-SE</t>
  </si>
  <si>
    <t>PE2-SEF</t>
  </si>
  <si>
    <t>ME1-SEE</t>
  </si>
  <si>
    <t>ME2-SEE</t>
  </si>
  <si>
    <t>T2-BR</t>
  </si>
  <si>
    <t>ME1-SEF</t>
  </si>
  <si>
    <t>ME2-SEF</t>
  </si>
  <si>
    <t>K1-SEA/F</t>
  </si>
  <si>
    <t>PE1-SEA</t>
  </si>
  <si>
    <t>PA1-SEA</t>
  </si>
  <si>
    <t>PA2-SEA</t>
  </si>
  <si>
    <t>Tavoline Recepsion</t>
  </si>
  <si>
    <t xml:space="preserve">Vazo MDF </t>
  </si>
  <si>
    <t>Panel Rrjete Metalike</t>
  </si>
  <si>
    <t xml:space="preserve">Panel MDF </t>
  </si>
  <si>
    <t>Dollap 2 - Dyqan Suveniresh</t>
  </si>
  <si>
    <t xml:space="preserve">Dollap 1 -  Dyqan Suveniresh </t>
  </si>
  <si>
    <t>Tavoline/Kase - Dyqan Suveniresh</t>
  </si>
  <si>
    <t>Dollap 1 - Bar Rekreativ</t>
  </si>
  <si>
    <t>Dollap 2 - Bar Rekreativ</t>
  </si>
  <si>
    <t>Banak - Bar Rekreativ</t>
  </si>
  <si>
    <t>Kub ekspozimi 1 MDF - Fauna</t>
  </si>
  <si>
    <t>Kub ekspozimi 2 MDF -  Fauna</t>
  </si>
  <si>
    <t xml:space="preserve">Panel Ekspozimi MDF - Salle Ekzposimi </t>
  </si>
  <si>
    <t xml:space="preserve">Panel Ekspozimi MDF - Salle Ekzposimi Fauna </t>
  </si>
  <si>
    <t>Kompozim/ Panele Ekspozimi  1 MDF - Entomologjia</t>
  </si>
  <si>
    <t>Kompozim/ Panele Ekspozimi  2 MDF - Entomologjia</t>
  </si>
  <si>
    <t>Tavolina - Bar Rekreativ</t>
  </si>
  <si>
    <t xml:space="preserve">P3-R </t>
  </si>
  <si>
    <t xml:space="preserve">P1-R </t>
  </si>
  <si>
    <t>Mobilje Ekspozimi 2 - Flora</t>
  </si>
  <si>
    <t>Mobilje Ekspozimi 1 - Flora</t>
  </si>
  <si>
    <t xml:space="preserve">Kub </t>
  </si>
  <si>
    <t>Panel Ekspozimi - Arkeologji</t>
  </si>
  <si>
    <t>Stol - Recepsion</t>
  </si>
  <si>
    <t>Recepsion</t>
  </si>
  <si>
    <t>Fauna</t>
  </si>
  <si>
    <t>Entomologjia</t>
  </si>
  <si>
    <t>Flora</t>
  </si>
  <si>
    <t>Arkeologji</t>
  </si>
  <si>
    <t>Dyqan Suveniresh</t>
  </si>
  <si>
    <t>Bar Rekreativ</t>
  </si>
  <si>
    <t xml:space="preserve">Bar Rekreativ </t>
  </si>
  <si>
    <t>Flora/Arkeologji</t>
  </si>
  <si>
    <t>PV1-R</t>
  </si>
  <si>
    <t>PV2-R</t>
  </si>
  <si>
    <t>PV3-R</t>
  </si>
  <si>
    <t>PV4-R</t>
  </si>
  <si>
    <t>PV5-R</t>
  </si>
  <si>
    <t>N-E+F</t>
  </si>
  <si>
    <t>PVN1-SEA</t>
  </si>
  <si>
    <t>PVN2-SEA</t>
  </si>
  <si>
    <t>Entimologji + Fauna</t>
  </si>
  <si>
    <t>Metal Dreamy Mesh</t>
  </si>
  <si>
    <t>PVN3-SEA</t>
  </si>
  <si>
    <t>PVN4-SEA</t>
  </si>
  <si>
    <t>Panel Akuarium 1 - Arkeologji + Bazament</t>
  </si>
  <si>
    <t>Panel Akuarium 2 - Arkeologji + Bazament</t>
  </si>
  <si>
    <t>1.28</t>
  </si>
  <si>
    <t>A</t>
  </si>
  <si>
    <t>Panel MDF 1 + Kavo Celiku per varje nga tavani</t>
  </si>
  <si>
    <t>Panel MDF 2 + Kavo Celiku per varje nga tavani</t>
  </si>
  <si>
    <t>Panel MDF 3 + Kavo Celiku per varje nga tavani</t>
  </si>
  <si>
    <t>Panel MDF 4 + Kavo Celiku per varje nga tavani</t>
  </si>
  <si>
    <t>PUNIME MOBILJESH</t>
  </si>
  <si>
    <t>Tipi</t>
  </si>
  <si>
    <t>Pershkrimi</t>
  </si>
  <si>
    <t>Cmim/Cope</t>
  </si>
  <si>
    <t>Cmim Total</t>
  </si>
  <si>
    <t>Imazh Orientues</t>
  </si>
  <si>
    <t>Vendndodhja</t>
  </si>
  <si>
    <t>Link orientues</t>
  </si>
  <si>
    <t>Karrige bari</t>
  </si>
  <si>
    <t>Karrige bar-kafe minimaliste, material polimeri teknik, ne ngjyre te bardhe. Kembe metalike ne ngjyre gri.</t>
  </si>
  <si>
    <t>https://www.pedrali.com/en-us/products/stools-design-ottomans/kuadra-1112</t>
  </si>
  <si>
    <t>Karrige bar-kafe</t>
  </si>
  <si>
    <t>https://www.pedrali.com/en-us/products/chairs-design/kuadra-1151</t>
  </si>
  <si>
    <t>Karrige recepsion/ dyqan suveniresh</t>
  </si>
  <si>
    <t>Karrige zyre ergonomike me shpinore rrjete në ngjyrë gri, sedilje të tapicuar në ngjyrë gri, bazë dhe këmbë metalike në ngjyrë gri, me dizajn minimalist.</t>
  </si>
  <si>
    <t>Recepesion + Dyqan Suveniresh</t>
  </si>
  <si>
    <t xml:space="preserve">https://products.crcmalta.com/product/quadrifoglio-dinamica-executive-chair/ </t>
  </si>
  <si>
    <t>Karrige konference</t>
  </si>
  <si>
    <t>Karrige konference të grumbullueshme (deri në 20 njësi), me rrjetë, sistem distancimi për rreshtim dhe tabletë shkrimi, dizajn minimalist, me këmbë metalike ngjyrë gri.</t>
  </si>
  <si>
    <t>https://www.leyform.com/stacking-chairs/conference-mesh-chairs-f-social-distancing-ilike-re.html</t>
  </si>
  <si>
    <t>Poltron konference</t>
  </si>
  <si>
    <t xml:space="preserve">Poltron qe do te perdoret per sallen e konferencave, e realizuar nga polietilen, ne ngjyre gri me efekt metalik. Mund te grumbullohen mbi njera tjetren.   </t>
  </si>
  <si>
    <t>https://www.slidedesign.it/collection/amelie-collection?srsltid=AfmBOooAmcJcR_qSrRfdG7YH8k3OIIF1wSvusWpTNJCk2yu8ZEEMgLRq</t>
  </si>
  <si>
    <t>Podium</t>
  </si>
  <si>
    <t>Podium i realizuar me xham dhe konstruksion metalik per konferenca.</t>
  </si>
  <si>
    <t>https://www.amazon.sg/HMYHUM-Lecterns-Classroom-Weddings-Churches/dp/B0C1VKHBBD</t>
  </si>
  <si>
    <t>Mobilje te gatshme</t>
  </si>
  <si>
    <t>Administrata</t>
  </si>
  <si>
    <t>mL</t>
  </si>
  <si>
    <t>Vlera (Leke)
Pa TVSH</t>
  </si>
  <si>
    <t>Vlera (%)</t>
  </si>
  <si>
    <t>1</t>
  </si>
  <si>
    <t>B</t>
  </si>
  <si>
    <t>C</t>
  </si>
  <si>
    <t>5.3 m2 ne prerje M38</t>
  </si>
  <si>
    <t>3 dyert</t>
  </si>
  <si>
    <t>muri tek tualeti</t>
  </si>
  <si>
    <t>me lejla ne plan dhe ne prerje 13.05 m2---P1, 32.2 m2----P2, 19.6 m2---P4, 0.5 ne prerje M36, 4.3 m2 tek M28 ne plan dhe prerje</t>
  </si>
  <si>
    <t>sip. E kuqe ne prerje4.4 m2 dhe ne plan atz ku kam topat e kuq, dhe 6.2 m2 ne prerje tek M28</t>
  </si>
  <si>
    <t>me blu ne plan</t>
  </si>
  <si>
    <t>me sip. Te verdhe ne prerje M35</t>
  </si>
  <si>
    <t>tek tualetet me te verdhe te trashe</t>
  </si>
  <si>
    <t>tek tualetet</t>
  </si>
  <si>
    <t>e cojme deri ne tavan pllaken yjarrduruese</t>
  </si>
  <si>
    <t>tek shuntet elektrik</t>
  </si>
  <si>
    <t>nga lyerjet totale te mureve dhe tavaneve do zbres tavanet tek W5 (176.9+6.4+6.7) m2, W6(2.83+3.06) m2 dhe tek W1 (5.5 m2) tavani I kalter</t>
  </si>
  <si>
    <t>me lejla</t>
  </si>
  <si>
    <t>me te verdhe</t>
  </si>
  <si>
    <t>3.1 M2 ESHTE HARKU POSHTE MUREVE EKYISTUESE</t>
  </si>
  <si>
    <t>35 % e suvase totale te sprucuar</t>
  </si>
  <si>
    <t>anesore dhe poshte me hatch te verdhe</t>
  </si>
  <si>
    <t>zbres ate trekendeshin e vogel te tavanit dhe hatchin me te verdhe poshte traut</t>
  </si>
  <si>
    <t xml:space="preserve"> (mure + tavanet nga Irela 62.9 m2) + tavanet nga une 176.9 m2 + muret e zberthyer ne view 132.1 m2 + muret ne plan me top jeshil</t>
  </si>
  <si>
    <t xml:space="preserve"> (mure + tavanet nga Irela 27.5 m2) + muret e zberthyer ne view 109.5 m2 + muret ne plan me top blu</t>
  </si>
  <si>
    <t xml:space="preserve"> tavanet 51.5 m2 + te gjitha muret e kalter te zberthyer ne view + 2 here 0.66 m2 shpatullimi ne deren ne hyrje qe e ka vendosur Irela ne plan volumin</t>
  </si>
  <si>
    <t>mure te matur ne plan</t>
  </si>
  <si>
    <t>te gjitha muret e tulles te zberthyer ne view</t>
  </si>
  <si>
    <t>KAM NDARE DEREN NGA VETRATA</t>
  </si>
  <si>
    <t>Vb2, Vb2-h,Vb3-h, (2)Vb7, Vb9-h,Vb10-h</t>
  </si>
  <si>
    <t>Vj1</t>
  </si>
  <si>
    <t>Lavapjate</t>
  </si>
  <si>
    <t>https://www.neptun.al/categories/LAVAPJATE-LINEAR-1-1-H23-APELL-INOX-MAJT-LN861ILBC</t>
  </si>
  <si>
    <t>Kuzhine</t>
  </si>
  <si>
    <t>Mobilim</t>
  </si>
  <si>
    <t>Elektroshtepiake</t>
  </si>
  <si>
    <t>TOTALI</t>
  </si>
  <si>
    <t xml:space="preserve">muret hark </t>
  </si>
  <si>
    <t xml:space="preserve">Total </t>
  </si>
  <si>
    <t>Vlera (Leke)</t>
  </si>
  <si>
    <t>Cmimi (Leke)</t>
  </si>
  <si>
    <t>Totali me TVSH</t>
  </si>
  <si>
    <t>Lavapjate me permasa 86 x 50 x 21, me nje grope dhe nje shesh. Materiali inox. Ngjyra gri.   Mishelatori dhe aksesoret e nevojshem per perfunimin e punes.</t>
  </si>
  <si>
    <t>Totali</t>
  </si>
  <si>
    <t>Tvsh</t>
  </si>
  <si>
    <t>Totali me Tvsh</t>
  </si>
  <si>
    <t>Mishelator</t>
  </si>
  <si>
    <t>Mishelator lavapjate bashke me te gjithe aksesoret  e neojshem per funksionim total. Modeli te sillet per miratim paraprak para se te vendoset.</t>
  </si>
  <si>
    <t>https://www.lobbyhome.al/product/mishelator-lavapjate-bauedge-chrome/</t>
  </si>
  <si>
    <t xml:space="preserve">Totali </t>
  </si>
  <si>
    <t>TOTALI me TVSH</t>
  </si>
  <si>
    <t xml:space="preserve">Koncept dhe realizim kuzhine me material mdf  </t>
  </si>
  <si>
    <t>00199</t>
  </si>
  <si>
    <t>Summary</t>
  </si>
  <si>
    <t>Numri I tenderit</t>
  </si>
  <si>
    <t>Subjekti</t>
  </si>
  <si>
    <t>Data e tenderit</t>
  </si>
  <si>
    <t>14 prill 2026</t>
  </si>
  <si>
    <t>Furnizim - Vendosje mobiljesh te Gatshme dhe me Porosi per Qendren e Vizitoreve ne Tushemisht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</si>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</sst>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#,##0\ &quot;Lekë&quot;"/>
    <numFmt numFmtId="167" formatCode="0.0%"/>
    <numFmt numFmtId="168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0" tint="-4.9989318521683403E-2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17375E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 style="hair">
        <color theme="0"/>
      </right>
      <top/>
      <bottom/>
      <diagonal/>
    </border>
    <border>
      <left style="hair">
        <color theme="0"/>
      </left>
      <right style="hair">
        <color theme="0"/>
      </right>
      <top/>
      <bottom style="hair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</cellStyleXfs>
  <cellXfs count="17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166" fontId="2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/>
    <xf numFmtId="0" fontId="10" fillId="4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wrapText="1"/>
    </xf>
    <xf numFmtId="0" fontId="11" fillId="4" borderId="2" xfId="0" applyFont="1" applyFill="1" applyBorder="1" applyAlignment="1">
      <alignment horizontal="center" vertical="center"/>
    </xf>
    <xf numFmtId="166" fontId="2" fillId="0" borderId="2" xfId="0" applyNumberFormat="1" applyFont="1" applyBorder="1" applyAlignment="1">
      <alignment horizontal="center" vertical="center"/>
    </xf>
    <xf numFmtId="166" fontId="2" fillId="0" borderId="2" xfId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66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4" fillId="0" borderId="2" xfId="5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0" fillId="4" borderId="10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/>
    </xf>
    <xf numFmtId="16" fontId="15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15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 wrapText="1"/>
    </xf>
    <xf numFmtId="166" fontId="16" fillId="0" borderId="0" xfId="0" applyNumberFormat="1" applyFont="1"/>
    <xf numFmtId="166" fontId="0" fillId="0" borderId="0" xfId="0" applyNumberFormat="1"/>
    <xf numFmtId="0" fontId="0" fillId="0" borderId="0" xfId="0" applyAlignment="1">
      <alignment horizontal="left"/>
    </xf>
    <xf numFmtId="166" fontId="3" fillId="0" borderId="0" xfId="0" applyNumberFormat="1" applyFont="1" applyAlignment="1">
      <alignment horizontal="right"/>
    </xf>
    <xf numFmtId="166" fontId="2" fillId="0" borderId="0" xfId="1" applyNumberFormat="1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7" fillId="0" borderId="0" xfId="0" applyFont="1"/>
    <xf numFmtId="0" fontId="15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left" vertical="center"/>
    </xf>
    <xf numFmtId="2" fontId="0" fillId="0" borderId="0" xfId="0" applyNumberFormat="1" applyAlignment="1">
      <alignment horizontal="left"/>
    </xf>
    <xf numFmtId="168" fontId="0" fillId="0" borderId="0" xfId="0" applyNumberFormat="1" applyAlignment="1">
      <alignment horizontal="left" vertical="center"/>
    </xf>
    <xf numFmtId="0" fontId="19" fillId="0" borderId="0" xfId="0" applyFont="1" applyAlignment="1">
      <alignment horizontal="left"/>
    </xf>
    <xf numFmtId="0" fontId="19" fillId="0" borderId="0" xfId="0" applyFont="1"/>
    <xf numFmtId="0" fontId="20" fillId="0" borderId="0" xfId="0" applyFont="1"/>
    <xf numFmtId="0" fontId="0" fillId="5" borderId="0" xfId="0" applyFill="1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1" fontId="0" fillId="0" borderId="0" xfId="0" applyNumberFormat="1"/>
    <xf numFmtId="166" fontId="16" fillId="9" borderId="0" xfId="0" applyNumberFormat="1" applyFont="1" applyFill="1"/>
    <xf numFmtId="166" fontId="4" fillId="5" borderId="2" xfId="0" applyNumberFormat="1" applyFont="1" applyFill="1" applyBorder="1" applyAlignment="1">
      <alignment wrapText="1"/>
    </xf>
    <xf numFmtId="166" fontId="12" fillId="4" borderId="2" xfId="0" applyNumberFormat="1" applyFont="1" applyFill="1" applyBorder="1" applyAlignment="1">
      <alignment wrapText="1"/>
    </xf>
    <xf numFmtId="166" fontId="4" fillId="6" borderId="2" xfId="0" applyNumberFormat="1" applyFont="1" applyFill="1" applyBorder="1" applyAlignment="1">
      <alignment wrapText="1"/>
    </xf>
    <xf numFmtId="0" fontId="0" fillId="0" borderId="21" xfId="0" applyBorder="1"/>
    <xf numFmtId="0" fontId="0" fillId="0" borderId="22" xfId="0" applyBorder="1"/>
    <xf numFmtId="0" fontId="0" fillId="5" borderId="13" xfId="0" applyFill="1" applyBorder="1"/>
    <xf numFmtId="0" fontId="0" fillId="0" borderId="4" xfId="0" applyBorder="1"/>
    <xf numFmtId="0" fontId="10" fillId="4" borderId="23" xfId="0" applyFont="1" applyFill="1" applyBorder="1" applyAlignment="1">
      <alignment horizontal="left" vertical="center"/>
    </xf>
    <xf numFmtId="0" fontId="10" fillId="4" borderId="23" xfId="0" applyFont="1" applyFill="1" applyBorder="1" applyAlignment="1">
      <alignment horizontal="center" vertical="center" wrapText="1"/>
    </xf>
    <xf numFmtId="0" fontId="4" fillId="7" borderId="23" xfId="0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left" vertical="center" shrinkToFit="1"/>
    </xf>
    <xf numFmtId="0" fontId="2" fillId="0" borderId="23" xfId="0" applyFont="1" applyBorder="1" applyAlignment="1">
      <alignment horizontal="left" vertical="center" shrinkToFit="1"/>
    </xf>
    <xf numFmtId="166" fontId="2" fillId="0" borderId="23" xfId="1" applyNumberFormat="1" applyFont="1" applyFill="1" applyBorder="1" applyAlignment="1">
      <alignment horizontal="right"/>
    </xf>
    <xf numFmtId="166" fontId="16" fillId="0" borderId="23" xfId="0" applyNumberFormat="1" applyFont="1" applyBorder="1"/>
    <xf numFmtId="166" fontId="0" fillId="0" borderId="23" xfId="0" applyNumberFormat="1" applyBorder="1"/>
    <xf numFmtId="0" fontId="0" fillId="0" borderId="23" xfId="0" applyBorder="1" applyAlignment="1">
      <alignment horizontal="left"/>
    </xf>
    <xf numFmtId="0" fontId="0" fillId="0" borderId="23" xfId="0" applyBorder="1"/>
    <xf numFmtId="14" fontId="2" fillId="0" borderId="23" xfId="0" applyNumberFormat="1" applyFont="1" applyBorder="1" applyAlignment="1">
      <alignment horizontal="left" vertical="center" wrapText="1" shrinkToFit="1"/>
    </xf>
    <xf numFmtId="0" fontId="2" fillId="0" borderId="23" xfId="0" applyFont="1" applyBorder="1" applyAlignment="1">
      <alignment horizontal="left" vertical="center"/>
    </xf>
    <xf numFmtId="14" fontId="2" fillId="0" borderId="23" xfId="0" applyNumberFormat="1" applyFont="1" applyBorder="1" applyAlignment="1">
      <alignment horizontal="left" vertical="center" shrinkToFit="1"/>
    </xf>
    <xf numFmtId="0" fontId="2" fillId="8" borderId="23" xfId="0" applyFont="1" applyFill="1" applyBorder="1" applyAlignment="1">
      <alignment horizontal="center" vertical="center"/>
    </xf>
    <xf numFmtId="0" fontId="4" fillId="8" borderId="23" xfId="0" applyFont="1" applyFill="1" applyBorder="1" applyAlignment="1">
      <alignment horizontal="left" vertical="center"/>
    </xf>
    <xf numFmtId="166" fontId="5" fillId="8" borderId="23" xfId="1" applyNumberFormat="1" applyFont="1" applyFill="1" applyBorder="1" applyAlignment="1">
      <alignment horizontal="right" vertical="center"/>
    </xf>
    <xf numFmtId="0" fontId="0" fillId="0" borderId="23" xfId="0" applyBorder="1" applyAlignment="1">
      <alignment horizontal="left" vertical="center"/>
    </xf>
    <xf numFmtId="0" fontId="0" fillId="0" borderId="23" xfId="0" applyBorder="1" applyAlignment="1">
      <alignment vertical="center"/>
    </xf>
    <xf numFmtId="0" fontId="4" fillId="7" borderId="23" xfId="0" applyFont="1" applyFill="1" applyBorder="1" applyAlignment="1">
      <alignment horizontal="left" vertical="center"/>
    </xf>
    <xf numFmtId="0" fontId="2" fillId="7" borderId="23" xfId="0" applyFont="1" applyFill="1" applyBorder="1" applyAlignment="1">
      <alignment horizontal="center" vertical="center"/>
    </xf>
    <xf numFmtId="166" fontId="5" fillId="7" borderId="23" xfId="1" applyNumberFormat="1" applyFont="1" applyFill="1" applyBorder="1" applyAlignment="1">
      <alignment horizontal="right" vertical="center"/>
    </xf>
    <xf numFmtId="0" fontId="11" fillId="4" borderId="23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left" vertical="center"/>
    </xf>
    <xf numFmtId="166" fontId="12" fillId="4" borderId="23" xfId="1" applyNumberFormat="1" applyFont="1" applyFill="1" applyBorder="1" applyAlignment="1">
      <alignment horizontal="right" vertical="center"/>
    </xf>
    <xf numFmtId="167" fontId="18" fillId="4" borderId="23" xfId="0" applyNumberFormat="1" applyFont="1" applyFill="1" applyBorder="1" applyAlignment="1">
      <alignment horizontal="center" vertical="center"/>
    </xf>
    <xf numFmtId="166" fontId="4" fillId="5" borderId="1" xfId="0" applyNumberFormat="1" applyFont="1" applyFill="1" applyBorder="1" applyAlignment="1">
      <alignment wrapText="1"/>
    </xf>
    <xf numFmtId="0" fontId="2" fillId="0" borderId="2" xfId="0" applyFont="1" applyBorder="1" applyAlignment="1">
      <alignment horizontal="left" vertical="center" wrapText="1"/>
    </xf>
    <xf numFmtId="166" fontId="2" fillId="3" borderId="23" xfId="1" applyNumberFormat="1" applyFont="1" applyFill="1" applyBorder="1" applyAlignment="1">
      <alignment horizontal="right"/>
    </xf>
    <xf numFmtId="0" fontId="2" fillId="3" borderId="23" xfId="0" applyFont="1" applyFill="1" applyBorder="1" applyAlignment="1">
      <alignment horizontal="left" vertical="center"/>
    </xf>
    <xf numFmtId="0" fontId="21" fillId="3" borderId="23" xfId="0" applyFont="1" applyFill="1" applyBorder="1" applyAlignment="1">
      <alignment horizontal="left" vertical="center"/>
    </xf>
    <xf numFmtId="166" fontId="0" fillId="3" borderId="23" xfId="0" applyNumberFormat="1" applyFill="1" applyBorder="1"/>
    <xf numFmtId="0" fontId="0" fillId="3" borderId="23" xfId="0" applyFill="1" applyBorder="1"/>
    <xf numFmtId="167" fontId="2" fillId="3" borderId="23" xfId="4" applyNumberFormat="1" applyFont="1" applyFill="1" applyBorder="1" applyAlignment="1">
      <alignment horizontal="center"/>
    </xf>
    <xf numFmtId="0" fontId="0" fillId="3" borderId="23" xfId="0" applyFill="1" applyBorder="1" applyAlignment="1">
      <alignment horizontal="left"/>
    </xf>
    <xf numFmtId="167" fontId="0" fillId="0" borderId="0" xfId="0" applyNumberFormat="1"/>
    <xf numFmtId="167" fontId="10" fillId="4" borderId="23" xfId="0" applyNumberFormat="1" applyFont="1" applyFill="1" applyBorder="1" applyAlignment="1">
      <alignment horizontal="center" vertical="center" wrapText="1"/>
    </xf>
    <xf numFmtId="167" fontId="0" fillId="0" borderId="23" xfId="0" applyNumberFormat="1" applyBorder="1" applyAlignment="1">
      <alignment horizontal="center"/>
    </xf>
    <xf numFmtId="167" fontId="0" fillId="0" borderId="23" xfId="0" applyNumberFormat="1" applyBorder="1"/>
    <xf numFmtId="167" fontId="5" fillId="8" borderId="23" xfId="1" applyNumberFormat="1" applyFont="1" applyFill="1" applyBorder="1" applyAlignment="1">
      <alignment horizontal="right" vertical="center"/>
    </xf>
    <xf numFmtId="167" fontId="5" fillId="7" borderId="23" xfId="1" applyNumberFormat="1" applyFont="1" applyFill="1" applyBorder="1" applyAlignment="1">
      <alignment horizontal="right" vertical="center"/>
    </xf>
    <xf numFmtId="167" fontId="0" fillId="0" borderId="0" xfId="0" applyNumberFormat="1" applyAlignment="1">
      <alignment vertical="center"/>
    </xf>
    <xf numFmtId="167" fontId="19" fillId="0" borderId="0" xfId="0" applyNumberFormat="1" applyFont="1"/>
    <xf numFmtId="167" fontId="0" fillId="0" borderId="0" xfId="0" applyNumberFormat="1" applyAlignment="1">
      <alignment wrapText="1"/>
    </xf>
    <xf numFmtId="0" fontId="10" fillId="4" borderId="26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30" xfId="0" applyFont="1" applyFill="1" applyBorder="1" applyAlignment="1">
      <alignment horizontal="center" vertical="center"/>
    </xf>
    <xf numFmtId="0" fontId="4" fillId="5" borderId="32" xfId="0" applyFont="1" applyFill="1" applyBorder="1" applyAlignment="1">
      <alignment horizontal="center" wrapText="1"/>
    </xf>
    <xf numFmtId="0" fontId="2" fillId="0" borderId="34" xfId="0" applyFont="1" applyBorder="1" applyAlignment="1">
      <alignment horizontal="center" vertical="center"/>
    </xf>
    <xf numFmtId="166" fontId="2" fillId="0" borderId="35" xfId="1" applyNumberFormat="1" applyFont="1" applyBorder="1" applyAlignment="1">
      <alignment horizontal="right" vertical="center"/>
    </xf>
    <xf numFmtId="49" fontId="2" fillId="0" borderId="34" xfId="0" applyNumberFormat="1" applyFont="1" applyBorder="1" applyAlignment="1">
      <alignment horizontal="center" vertical="center"/>
    </xf>
    <xf numFmtId="0" fontId="3" fillId="0" borderId="0" xfId="0" applyFont="1" applyAlignment="1">
      <alignment wrapText="1"/>
    </xf>
    <xf numFmtId="166" fontId="2" fillId="0" borderId="35" xfId="1" applyNumberFormat="1" applyFont="1" applyFill="1" applyBorder="1" applyAlignment="1">
      <alignment horizontal="right" vertical="center"/>
    </xf>
    <xf numFmtId="0" fontId="2" fillId="0" borderId="32" xfId="0" applyFont="1" applyBorder="1" applyAlignment="1">
      <alignment horizontal="center" vertical="center"/>
    </xf>
    <xf numFmtId="166" fontId="4" fillId="5" borderId="35" xfId="1" applyNumberFormat="1" applyFont="1" applyFill="1" applyBorder="1" applyAlignment="1">
      <alignment horizontal="right" vertical="center"/>
    </xf>
    <xf numFmtId="0" fontId="11" fillId="4" borderId="36" xfId="0" applyFont="1" applyFill="1" applyBorder="1" applyAlignment="1">
      <alignment horizontal="center" vertical="center"/>
    </xf>
    <xf numFmtId="166" fontId="12" fillId="4" borderId="38" xfId="1" applyNumberFormat="1" applyFont="1" applyFill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/>
    </xf>
    <xf numFmtId="0" fontId="11" fillId="10" borderId="2" xfId="0" applyFont="1" applyFill="1" applyBorder="1" applyAlignment="1">
      <alignment horizontal="center" vertical="center"/>
    </xf>
    <xf numFmtId="166" fontId="12" fillId="10" borderId="2" xfId="0" applyNumberFormat="1" applyFont="1" applyFill="1" applyBorder="1" applyAlignment="1">
      <alignment wrapText="1"/>
    </xf>
    <xf numFmtId="0" fontId="2" fillId="10" borderId="2" xfId="0" applyFont="1" applyFill="1" applyBorder="1" applyAlignment="1">
      <alignment horizontal="center"/>
    </xf>
    <xf numFmtId="166" fontId="4" fillId="3" borderId="23" xfId="1" applyNumberFormat="1" applyFont="1" applyFill="1" applyBorder="1" applyAlignment="1">
      <alignment horizontal="right"/>
    </xf>
    <xf numFmtId="166" fontId="4" fillId="3" borderId="35" xfId="1" applyNumberFormat="1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center" wrapText="1"/>
    </xf>
    <xf numFmtId="0" fontId="2" fillId="3" borderId="34" xfId="0" applyFont="1" applyFill="1" applyBorder="1" applyAlignment="1">
      <alignment vertical="center"/>
    </xf>
    <xf numFmtId="0" fontId="21" fillId="0" borderId="0" xfId="0" applyFont="1"/>
    <xf numFmtId="0" fontId="10" fillId="4" borderId="7" xfId="0" applyFont="1" applyFill="1" applyBorder="1" applyAlignment="1">
      <alignment horizontal="right" vertical="center"/>
    </xf>
    <xf numFmtId="0" fontId="10" fillId="4" borderId="8" xfId="0" applyFont="1" applyFill="1" applyBorder="1" applyAlignment="1">
      <alignment horizontal="right" vertical="center"/>
    </xf>
    <xf numFmtId="14" fontId="4" fillId="5" borderId="8" xfId="0" applyNumberFormat="1" applyFont="1" applyFill="1" applyBorder="1" applyAlignment="1">
      <alignment horizontal="center" vertical="center"/>
    </xf>
    <xf numFmtId="0" fontId="10" fillId="4" borderId="39" xfId="0" applyFont="1" applyFill="1" applyBorder="1" applyAlignment="1">
      <alignment horizontal="right" vertical="center"/>
    </xf>
    <xf numFmtId="14" fontId="4" fillId="5" borderId="7" xfId="0" applyNumberFormat="1" applyFont="1" applyFill="1" applyBorder="1" applyAlignment="1">
      <alignment horizontal="center" vertical="center" wrapText="1"/>
    </xf>
    <xf numFmtId="14" fontId="4" fillId="5" borderId="8" xfId="0" applyNumberFormat="1" applyFont="1" applyFill="1" applyBorder="1" applyAlignment="1">
      <alignment horizontal="center" vertical="center" wrapText="1"/>
    </xf>
    <xf numFmtId="14" fontId="4" fillId="5" borderId="7" xfId="0" applyNumberFormat="1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wrapText="1"/>
    </xf>
    <xf numFmtId="0" fontId="4" fillId="5" borderId="2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14" fontId="4" fillId="5" borderId="15" xfId="0" applyNumberFormat="1" applyFont="1" applyFill="1" applyBorder="1" applyAlignment="1">
      <alignment horizontal="center"/>
    </xf>
    <xf numFmtId="14" fontId="4" fillId="5" borderId="16" xfId="0" applyNumberFormat="1" applyFont="1" applyFill="1" applyBorder="1" applyAlignment="1">
      <alignment horizontal="center"/>
    </xf>
    <xf numFmtId="14" fontId="4" fillId="5" borderId="17" xfId="0" applyNumberFormat="1" applyFont="1" applyFill="1" applyBorder="1" applyAlignment="1">
      <alignment horizontal="center"/>
    </xf>
    <xf numFmtId="14" fontId="4" fillId="5" borderId="15" xfId="0" applyNumberFormat="1" applyFont="1" applyFill="1" applyBorder="1" applyAlignment="1">
      <alignment horizontal="center" wrapText="1"/>
    </xf>
    <xf numFmtId="14" fontId="4" fillId="5" borderId="16" xfId="0" applyNumberFormat="1" applyFont="1" applyFill="1" applyBorder="1" applyAlignment="1">
      <alignment horizontal="center" wrapText="1"/>
    </xf>
    <xf numFmtId="14" fontId="4" fillId="5" borderId="17" xfId="0" applyNumberFormat="1" applyFont="1" applyFill="1" applyBorder="1" applyAlignment="1">
      <alignment horizontal="center" wrapText="1"/>
    </xf>
    <xf numFmtId="49" fontId="4" fillId="5" borderId="15" xfId="0" applyNumberFormat="1" applyFont="1" applyFill="1" applyBorder="1" applyAlignment="1">
      <alignment horizontal="center"/>
    </xf>
    <xf numFmtId="49" fontId="4" fillId="5" borderId="16" xfId="0" applyNumberFormat="1" applyFont="1" applyFill="1" applyBorder="1" applyAlignment="1">
      <alignment horizontal="center"/>
    </xf>
    <xf numFmtId="49" fontId="4" fillId="5" borderId="17" xfId="0" applyNumberFormat="1" applyFont="1" applyFill="1" applyBorder="1" applyAlignment="1">
      <alignment horizontal="center"/>
    </xf>
    <xf numFmtId="0" fontId="12" fillId="4" borderId="37" xfId="0" applyFont="1" applyFill="1" applyBorder="1" applyAlignment="1">
      <alignment horizontal="left" vertical="center"/>
    </xf>
    <xf numFmtId="0" fontId="4" fillId="5" borderId="4" xfId="0" applyFont="1" applyFill="1" applyBorder="1" applyAlignment="1">
      <alignment horizontal="left" wrapText="1"/>
    </xf>
    <xf numFmtId="0" fontId="4" fillId="5" borderId="5" xfId="0" applyFont="1" applyFill="1" applyBorder="1" applyAlignment="1">
      <alignment horizontal="left" wrapText="1"/>
    </xf>
    <xf numFmtId="0" fontId="4" fillId="5" borderId="6" xfId="0" applyFont="1" applyFill="1" applyBorder="1" applyAlignment="1">
      <alignment horizontal="left" wrapText="1"/>
    </xf>
    <xf numFmtId="0" fontId="10" fillId="4" borderId="2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0" fillId="4" borderId="31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left" wrapText="1"/>
    </xf>
    <xf numFmtId="0" fontId="4" fillId="5" borderId="25" xfId="0" applyFont="1" applyFill="1" applyBorder="1" applyAlignment="1">
      <alignment horizontal="left" wrapText="1"/>
    </xf>
    <xf numFmtId="0" fontId="4" fillId="5" borderId="33" xfId="0" applyFont="1" applyFill="1" applyBorder="1" applyAlignment="1">
      <alignment horizontal="left" wrapText="1"/>
    </xf>
    <xf numFmtId="0" fontId="12" fillId="4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wrapText="1"/>
    </xf>
    <xf numFmtId="0" fontId="4" fillId="6" borderId="2" xfId="0" applyFont="1" applyFill="1" applyBorder="1" applyAlignment="1">
      <alignment horizontal="left" vertical="center" wrapText="1"/>
    </xf>
  </cellXfs>
  <cellStyles count="8">
    <cellStyle name="Comma" xfId="1" builtinId="3"/>
    <cellStyle name="Comma [0] 2" xfId="2" xr:uid="{00000000-0005-0000-0000-000001000000}"/>
    <cellStyle name="Comma 2" xfId="6" xr:uid="{56D50E53-A2E0-4B9A-8D00-21292EA98604}"/>
    <cellStyle name="Hyperlink" xfId="5" builtinId="8"/>
    <cellStyle name="Normal" xfId="0" builtinId="0"/>
    <cellStyle name="Normal 2" xfId="7" xr:uid="{7527ADB5-9B7A-474A-8C0C-C61A09497C04}"/>
    <cellStyle name="Normal 3" xfId="3" xr:uid="{00000000-0005-0000-0000-000003000000}"/>
    <cellStyle name="Percent" xfId="4" builtinId="5"/>
  </cellStyles>
  <dxfs count="0"/>
  <tableStyles count="0" defaultTableStyle="TableStyleMedium2" defaultPivotStyle="PivotStyleLight16"/>
  <colors>
    <mruColors>
      <color rgb="FF17375E"/>
      <color rgb="FFFF99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</xdr:colOff>
      <xdr:row>6</xdr:row>
      <xdr:rowOff>47708</xdr:rowOff>
    </xdr:from>
    <xdr:to>
      <xdr:col>6</xdr:col>
      <xdr:colOff>1960245</xdr:colOff>
      <xdr:row>6</xdr:row>
      <xdr:rowOff>1775046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33E2F0-0D59-4329-BA9D-A55B41AE4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3525" y="428708"/>
          <a:ext cx="1924050" cy="1733053"/>
        </a:xfrm>
        <a:prstGeom prst="rect">
          <a:avLst/>
        </a:prstGeom>
      </xdr:spPr>
    </xdr:pic>
    <xdr:clientData/>
  </xdr:twoCellAnchor>
  <xdr:twoCellAnchor editAs="oneCell">
    <xdr:from>
      <xdr:col>6</xdr:col>
      <xdr:colOff>55517</xdr:colOff>
      <xdr:row>7</xdr:row>
      <xdr:rowOff>38100</xdr:rowOff>
    </xdr:from>
    <xdr:to>
      <xdr:col>6</xdr:col>
      <xdr:colOff>2000250</xdr:colOff>
      <xdr:row>7</xdr:row>
      <xdr:rowOff>1846430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1497721-FBD0-4F5D-8542-7DBB01A1E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1417" y="2247900"/>
          <a:ext cx="1944733" cy="182357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66676</xdr:colOff>
      <xdr:row>8</xdr:row>
      <xdr:rowOff>76200</xdr:rowOff>
    </xdr:from>
    <xdr:to>
      <xdr:col>6</xdr:col>
      <xdr:colOff>1960032</xdr:colOff>
      <xdr:row>8</xdr:row>
      <xdr:rowOff>1943100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4F8A722-FD48-4DE6-9C31-FF2071B4E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2576" y="4210050"/>
          <a:ext cx="1887641" cy="1866900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161926</xdr:colOff>
      <xdr:row>9</xdr:row>
      <xdr:rowOff>38102</xdr:rowOff>
    </xdr:from>
    <xdr:to>
      <xdr:col>6</xdr:col>
      <xdr:colOff>1866900</xdr:colOff>
      <xdr:row>9</xdr:row>
      <xdr:rowOff>1809312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A24C5B3-A42B-4DD9-ADDC-2B101AA94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6" y="6210302"/>
          <a:ext cx="1704974" cy="178645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66676</xdr:colOff>
      <xdr:row>10</xdr:row>
      <xdr:rowOff>190500</xdr:rowOff>
    </xdr:from>
    <xdr:to>
      <xdr:col>6</xdr:col>
      <xdr:colOff>1962150</xdr:colOff>
      <xdr:row>10</xdr:row>
      <xdr:rowOff>1845945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3C01089-DC53-4FBC-8048-0CCF84BEC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2576" y="8229600"/>
          <a:ext cx="1895474" cy="1666875"/>
        </a:xfrm>
        <a:prstGeom prst="rect">
          <a:avLst/>
        </a:prstGeom>
      </xdr:spPr>
    </xdr:pic>
    <xdr:clientData/>
  </xdr:twoCellAnchor>
  <xdr:twoCellAnchor editAs="oneCell">
    <xdr:from>
      <xdr:col>6</xdr:col>
      <xdr:colOff>485775</xdr:colOff>
      <xdr:row>11</xdr:row>
      <xdr:rowOff>95251</xdr:rowOff>
    </xdr:from>
    <xdr:to>
      <xdr:col>6</xdr:col>
      <xdr:colOff>1508759</xdr:colOff>
      <xdr:row>11</xdr:row>
      <xdr:rowOff>1695450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620A77A-328C-4B5D-BF3B-62463F1ED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5" y="10106026"/>
          <a:ext cx="1028699" cy="16001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15220</xdr:colOff>
      <xdr:row>5</xdr:row>
      <xdr:rowOff>0</xdr:rowOff>
    </xdr:from>
    <xdr:to>
      <xdr:col>7</xdr:col>
      <xdr:colOff>3235</xdr:colOff>
      <xdr:row>5</xdr:row>
      <xdr:rowOff>1240155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20CBCC7-E64F-83FB-2F19-DFADDEC39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5895" y="1647824"/>
          <a:ext cx="1993867" cy="1247775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</xdr:colOff>
      <xdr:row>5</xdr:row>
      <xdr:rowOff>47625</xdr:rowOff>
    </xdr:from>
    <xdr:to>
      <xdr:col>6</xdr:col>
      <xdr:colOff>1962707</xdr:colOff>
      <xdr:row>5</xdr:row>
      <xdr:rowOff>1847849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2AB63A20-68BC-761B-3463-CD9D08EE2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48300" y="3257550"/>
          <a:ext cx="1911272" cy="1809749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slidedesign.it/collection/amelie-collection?srsltid=AfmBOooAmcJcR_qSrRfdG7YH8k3OIIF1wSvusWpTNJCk2yu8ZEEMgLRq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www.leyform.com/stacking-chairs/conference-mesh-chairs-f-social-distancing-ilike-re.html" TargetMode="External"/><Relationship Id="rId1" Type="http://schemas.openxmlformats.org/officeDocument/2006/relationships/hyperlink" Target="https://products.crcmalta.com/product/quadrifoglio-dinamica-executive-chair/" TargetMode="External"/><Relationship Id="rId6" Type="http://schemas.openxmlformats.org/officeDocument/2006/relationships/hyperlink" Target="https://www.pedrali.com/en-us/products/chairs-design/kuadra-1151" TargetMode="External"/><Relationship Id="rId5" Type="http://schemas.openxmlformats.org/officeDocument/2006/relationships/hyperlink" Target="https://www.pedrali.com/en-us/products/stools-design-ottomans/kuadra-1112" TargetMode="External"/><Relationship Id="rId4" Type="http://schemas.openxmlformats.org/officeDocument/2006/relationships/hyperlink" Target="https://www.amazon.sg/HMYHUM-Lecterns-Classroom-Weddings-Churches/dp/B0C1VKHBBD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F5A84-6069-459F-9802-1CC29E61AAE5}">
  <sheetPr>
    <tabColor rgb="FF17375E"/>
  </sheetPr>
  <dimension ref="A1:FJ199"/>
  <sheetViews>
    <sheetView tabSelected="1" topLeftCell="B1" workbookViewId="0">
      <selection activeCell="C14" sqref="C14"/>
    </sheetView>
  </sheetViews>
  <sheetFormatPr defaultRowHeight="14.4" x14ac:dyDescent="0.3"/>
  <cols>
    <col min="1" max="1" width="9.109375" hidden="1" customWidth="1"/>
    <col min="2" max="2" width="6" bestFit="1" customWidth="1"/>
    <col min="3" max="3" width="56.5546875" customWidth="1"/>
    <col min="4" max="4" width="21.88671875" customWidth="1"/>
    <col min="5" max="5" width="13.6640625" hidden="1" customWidth="1"/>
    <col min="6" max="6" width="14.88671875" style="58" hidden="1" customWidth="1"/>
    <col min="7" max="7" width="15.88671875" style="37" hidden="1" customWidth="1"/>
    <col min="8" max="8" width="0.33203125" style="38" hidden="1" customWidth="1"/>
    <col min="9" max="9" width="12.5546875" hidden="1" customWidth="1"/>
    <col min="10" max="21" width="9.109375" hidden="1" customWidth="1"/>
    <col min="22" max="22" width="0.109375" hidden="1" customWidth="1"/>
    <col min="23" max="23" width="17.33203125" hidden="1" customWidth="1"/>
    <col min="24" max="24" width="14.44140625" style="101" customWidth="1"/>
    <col min="25" max="25" width="10.33203125" customWidth="1"/>
    <col min="26" max="26" width="13.6640625" customWidth="1"/>
    <col min="27" max="27" width="15.44140625" customWidth="1"/>
  </cols>
  <sheetData>
    <row r="1" spans="1:166" ht="18" x14ac:dyDescent="0.35">
      <c r="C1" s="133" t="s">
        <v>172</v>
      </c>
      <c r="F1" s="36"/>
    </row>
    <row r="2" spans="1:166" x14ac:dyDescent="0.3">
      <c r="B2" s="7"/>
      <c r="C2" s="7"/>
      <c r="D2" s="7"/>
      <c r="E2" s="7"/>
      <c r="F2" s="39"/>
      <c r="G2" s="40"/>
    </row>
    <row r="3" spans="1:166" x14ac:dyDescent="0.3">
      <c r="A3" s="41"/>
      <c r="B3" s="134" t="s">
        <v>175</v>
      </c>
      <c r="C3" s="135"/>
      <c r="D3" s="145" t="s">
        <v>176</v>
      </c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7"/>
    </row>
    <row r="4" spans="1:166" ht="51" customHeight="1" x14ac:dyDescent="0.3">
      <c r="A4" s="42"/>
      <c r="B4" s="134" t="s">
        <v>174</v>
      </c>
      <c r="C4" s="135"/>
      <c r="D4" s="148" t="s">
        <v>177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50"/>
    </row>
    <row r="5" spans="1:166" x14ac:dyDescent="0.3">
      <c r="A5" s="43"/>
      <c r="B5" s="134" t="s">
        <v>173</v>
      </c>
      <c r="C5" s="135"/>
      <c r="D5" s="151" t="s">
        <v>171</v>
      </c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3"/>
    </row>
    <row r="6" spans="1:166" x14ac:dyDescent="0.3">
      <c r="F6" s="36"/>
    </row>
    <row r="7" spans="1:166" s="7" customFormat="1" ht="28.5" customHeight="1" x14ac:dyDescent="0.3">
      <c r="A7" s="62"/>
      <c r="B7" s="66" t="s">
        <v>0</v>
      </c>
      <c r="C7" s="66" t="s">
        <v>1</v>
      </c>
      <c r="D7" s="67" t="s">
        <v>119</v>
      </c>
      <c r="E7" s="68" t="e">
        <f>#REF!</f>
        <v>#REF!</v>
      </c>
      <c r="F7" s="69" t="e">
        <f>#REF!</f>
        <v>#REF!</v>
      </c>
      <c r="G7" s="68" t="str">
        <f>C16</f>
        <v>TVSH</v>
      </c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 t="str">
        <f>C17</f>
        <v>Totali me Tvsh</v>
      </c>
      <c r="X7" s="102" t="s">
        <v>120</v>
      </c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</row>
    <row r="8" spans="1:166" s="7" customFormat="1" ht="18" x14ac:dyDescent="0.3">
      <c r="A8" s="63"/>
      <c r="B8" s="96" t="s">
        <v>85</v>
      </c>
      <c r="C8" s="96" t="s">
        <v>153</v>
      </c>
      <c r="D8" s="129">
        <f>A_Mobilim!I46</f>
        <v>0</v>
      </c>
      <c r="E8" s="94">
        <f>D8*0.05</f>
        <v>0</v>
      </c>
      <c r="F8" s="97">
        <f>E8+D8</f>
        <v>0</v>
      </c>
      <c r="G8" s="97">
        <f>F8*0.2</f>
        <v>0</v>
      </c>
      <c r="H8" s="100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7">
        <f>G8+F8</f>
        <v>0</v>
      </c>
      <c r="X8" s="99" t="e">
        <f>D8/D15</f>
        <v>#DIV/0!</v>
      </c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</row>
    <row r="9" spans="1:166" s="7" customFormat="1" x14ac:dyDescent="0.3">
      <c r="A9" s="64"/>
      <c r="B9" s="70" t="s">
        <v>121</v>
      </c>
      <c r="C9" s="71" t="str">
        <f>A_Mobilim!B8</f>
        <v>Mobilje me prodhim lokal</v>
      </c>
      <c r="D9" s="72">
        <f>D8</f>
        <v>0</v>
      </c>
      <c r="E9" s="72">
        <f t="shared" ref="E9:E11" si="0">D9*0.05</f>
        <v>0</v>
      </c>
      <c r="F9" s="73">
        <f t="shared" ref="F9:F11" si="1">E9+D9</f>
        <v>0</v>
      </c>
      <c r="G9" s="74">
        <f t="shared" ref="G9:G11" si="2">F9*0.2</f>
        <v>0</v>
      </c>
      <c r="H9" s="75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4">
        <f t="shared" ref="W9:W11" si="3">G9+F9</f>
        <v>0</v>
      </c>
      <c r="X9" s="103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</row>
    <row r="10" spans="1:166" s="7" customFormat="1" ht="21.75" customHeight="1" x14ac:dyDescent="0.3">
      <c r="A10" s="65"/>
      <c r="B10" s="96" t="s">
        <v>122</v>
      </c>
      <c r="C10" s="96" t="s">
        <v>116</v>
      </c>
      <c r="D10" s="129">
        <f>'B_Mobilje te Gatshme'!F13</f>
        <v>0</v>
      </c>
      <c r="E10" s="94">
        <f t="shared" si="0"/>
        <v>0</v>
      </c>
      <c r="F10" s="97">
        <f t="shared" si="1"/>
        <v>0</v>
      </c>
      <c r="G10" s="97">
        <f t="shared" si="2"/>
        <v>0</v>
      </c>
      <c r="H10" s="95">
        <f>0.88*2.08*4</f>
        <v>7.3216000000000001</v>
      </c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7">
        <f t="shared" si="3"/>
        <v>0</v>
      </c>
      <c r="X10" s="99" t="e">
        <f>D10/$D$15</f>
        <v>#DIV/0!</v>
      </c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</row>
    <row r="11" spans="1:166" s="7" customFormat="1" x14ac:dyDescent="0.3">
      <c r="A11" s="65"/>
      <c r="B11" s="71">
        <v>1</v>
      </c>
      <c r="C11" s="77" t="str">
        <f>'B_Mobilje te Gatshme'!B5</f>
        <v>Mobilje te gatshme</v>
      </c>
      <c r="D11" s="72">
        <f>D10</f>
        <v>0</v>
      </c>
      <c r="E11" s="72">
        <f t="shared" si="0"/>
        <v>0</v>
      </c>
      <c r="F11" s="73">
        <f t="shared" si="1"/>
        <v>0</v>
      </c>
      <c r="G11" s="74">
        <f t="shared" si="2"/>
        <v>0</v>
      </c>
      <c r="H11" s="78">
        <f>0.9*2.08</f>
        <v>1.8720000000000001</v>
      </c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4">
        <f t="shared" si="3"/>
        <v>0</v>
      </c>
      <c r="X11" s="104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</row>
    <row r="12" spans="1:166" s="7" customFormat="1" ht="21.75" customHeight="1" x14ac:dyDescent="0.3">
      <c r="A12" s="65"/>
      <c r="B12" s="96" t="s">
        <v>123</v>
      </c>
      <c r="C12" s="96" t="s">
        <v>154</v>
      </c>
      <c r="D12" s="129">
        <f>C_Elektroshtepiake!F8</f>
        <v>0</v>
      </c>
      <c r="E12" s="94">
        <f t="shared" ref="E12:E13" si="4">D12*0.05</f>
        <v>0</v>
      </c>
      <c r="F12" s="97">
        <f t="shared" ref="F12:F13" si="5">E12+D12</f>
        <v>0</v>
      </c>
      <c r="G12" s="97">
        <f t="shared" ref="G12:G13" si="6">F12*0.2</f>
        <v>0</v>
      </c>
      <c r="H12" s="95">
        <f>0.88*2.08*4</f>
        <v>7.3216000000000001</v>
      </c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7">
        <f t="shared" ref="W12:W13" si="7">G12+F12</f>
        <v>0</v>
      </c>
      <c r="X12" s="99" t="e">
        <f>D12/$D$15</f>
        <v>#DIV/0!</v>
      </c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</row>
    <row r="13" spans="1:166" s="7" customFormat="1" x14ac:dyDescent="0.3">
      <c r="A13" s="65"/>
      <c r="B13" s="71">
        <v>1</v>
      </c>
      <c r="C13" s="79" t="str">
        <f>C_Elektroshtepiake!B4</f>
        <v>Elektroshtepiake</v>
      </c>
      <c r="D13" s="72">
        <f>D12</f>
        <v>0</v>
      </c>
      <c r="E13" s="72">
        <f t="shared" si="4"/>
        <v>0</v>
      </c>
      <c r="F13" s="73">
        <f t="shared" si="5"/>
        <v>0</v>
      </c>
      <c r="G13" s="74">
        <f t="shared" si="6"/>
        <v>0</v>
      </c>
      <c r="H13" s="78">
        <f>0.9*2.08</f>
        <v>1.8720000000000001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4">
        <f t="shared" si="7"/>
        <v>0</v>
      </c>
      <c r="X13" s="104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</row>
    <row r="14" spans="1:166" s="45" customFormat="1" ht="21.75" customHeight="1" x14ac:dyDescent="0.3">
      <c r="A14" s="65"/>
      <c r="B14" s="96"/>
      <c r="C14" s="96" t="s">
        <v>178</v>
      </c>
      <c r="D14" s="129"/>
      <c r="E14" s="94"/>
      <c r="F14" s="97"/>
      <c r="G14" s="97"/>
      <c r="H14" s="95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7"/>
      <c r="X14" s="99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</row>
    <row r="15" spans="1:166" s="7" customFormat="1" ht="20.25" customHeight="1" x14ac:dyDescent="0.3">
      <c r="A15" s="65"/>
      <c r="B15" s="80"/>
      <c r="C15" s="81" t="s">
        <v>155</v>
      </c>
      <c r="D15" s="82">
        <f>D8+D10+D12</f>
        <v>0</v>
      </c>
      <c r="E15" s="82" t="e">
        <f>#REF!+#REF!+E12+E10+E2</f>
        <v>#REF!</v>
      </c>
      <c r="F15" s="82" t="e">
        <f>#REF!+#REF!+F12+F10+F2</f>
        <v>#REF!</v>
      </c>
      <c r="G15" s="82" t="e">
        <f>#REF!+#REF!+G12+G10+G2</f>
        <v>#REF!</v>
      </c>
      <c r="H15" s="83">
        <f>10.12*0.93</f>
        <v>9.4116</v>
      </c>
      <c r="I15" s="84" t="s">
        <v>156</v>
      </c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82" t="e">
        <f>#REF!+#REF!+W12+W10+W2</f>
        <v>#REF!</v>
      </c>
      <c r="X15" s="10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</row>
    <row r="16" spans="1:166" s="7" customFormat="1" ht="18.75" customHeight="1" x14ac:dyDescent="0.3">
      <c r="A16" s="65"/>
      <c r="B16" s="86"/>
      <c r="C16" s="85" t="s">
        <v>6</v>
      </c>
      <c r="D16" s="87">
        <f>20/100*D15</f>
        <v>0</v>
      </c>
      <c r="E16" s="76"/>
      <c r="F16" s="73"/>
      <c r="G16" s="73"/>
      <c r="H16" s="73"/>
      <c r="I16" s="74"/>
      <c r="J16" s="84" t="s">
        <v>124</v>
      </c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10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</row>
    <row r="17" spans="1:166" s="7" customFormat="1" ht="20.25" customHeight="1" x14ac:dyDescent="0.3">
      <c r="A17" s="65"/>
      <c r="B17" s="88"/>
      <c r="C17" s="89" t="s">
        <v>164</v>
      </c>
      <c r="D17" s="90">
        <f>D15+D16</f>
        <v>0</v>
      </c>
      <c r="E17" s="76"/>
      <c r="F17" s="73"/>
      <c r="G17" s="73"/>
      <c r="H17" s="73"/>
      <c r="I17" s="74"/>
      <c r="J17" s="83">
        <f>(0.9*2.08*3)</f>
        <v>5.6160000000000005</v>
      </c>
      <c r="K17" s="84" t="s">
        <v>125</v>
      </c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91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</row>
    <row r="18" spans="1:166" s="7" customFormat="1" ht="16.5" customHeight="1" x14ac:dyDescent="0.3">
      <c r="A18"/>
      <c r="B18"/>
      <c r="C18"/>
      <c r="D18"/>
      <c r="E18"/>
      <c r="F18" s="36"/>
      <c r="G18" s="36"/>
      <c r="H18" s="36"/>
      <c r="I18" s="37"/>
      <c r="J18" s="46">
        <f>(3.75*2.56)-(0.9*2.4)</f>
        <v>7.4399999999999995</v>
      </c>
      <c r="K18" s="47" t="s">
        <v>126</v>
      </c>
      <c r="L18"/>
      <c r="M18"/>
      <c r="N18"/>
      <c r="O18"/>
      <c r="P18"/>
      <c r="Q18"/>
      <c r="R18"/>
      <c r="S18"/>
      <c r="T18"/>
      <c r="U18"/>
      <c r="V18"/>
      <c r="W18"/>
      <c r="X18" s="101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</row>
    <row r="19" spans="1:166" s="7" customFormat="1" ht="22.5" customHeight="1" x14ac:dyDescent="0.3">
      <c r="A19"/>
      <c r="B19" s="144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</row>
    <row r="20" spans="1:166" s="7" customFormat="1" ht="21.75" customHeight="1" x14ac:dyDescent="0.3">
      <c r="A20"/>
      <c r="B20"/>
      <c r="C20"/>
      <c r="D20"/>
      <c r="E20"/>
      <c r="F20" s="36"/>
      <c r="G20" s="37"/>
      <c r="H20" s="38">
        <f>13.05+32.2+19.6+0.5+4.3</f>
        <v>69.649999999999991</v>
      </c>
      <c r="I20" s="47" t="s">
        <v>127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 s="101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</row>
    <row r="21" spans="1:166" s="7" customFormat="1" ht="26.25" customHeight="1" x14ac:dyDescent="0.3">
      <c r="A21"/>
      <c r="B21"/>
      <c r="C21"/>
      <c r="D21"/>
      <c r="E21"/>
      <c r="F21" s="36"/>
      <c r="G21" s="37"/>
      <c r="H21" s="46">
        <f>4.4+1.58+3.34+10.73+6.2</f>
        <v>26.25</v>
      </c>
      <c r="I21" s="47" t="s">
        <v>128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 s="10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</row>
    <row r="22" spans="1:166" s="7" customFormat="1" ht="37.5" customHeight="1" x14ac:dyDescent="0.3">
      <c r="A22"/>
      <c r="B22"/>
      <c r="C22"/>
      <c r="D22"/>
      <c r="E22"/>
      <c r="F22" s="36"/>
      <c r="G22" s="37"/>
      <c r="H22" s="48">
        <f>(1.05*3.85)+(2*3.67)+(0.77*4.45)+(0.93*3.67)+(3.5*3.37)</f>
        <v>30.017099999999999</v>
      </c>
      <c r="I22" s="47" t="s">
        <v>129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101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</row>
    <row r="23" spans="1:166" s="7" customFormat="1" ht="37.5" customHeight="1" x14ac:dyDescent="0.3">
      <c r="A23"/>
      <c r="B23"/>
      <c r="C23"/>
      <c r="D23"/>
      <c r="E23"/>
      <c r="F23" s="36"/>
      <c r="G23" s="37"/>
      <c r="H23" s="46">
        <v>1.9</v>
      </c>
      <c r="I23" s="47" t="s">
        <v>130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 s="101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</row>
    <row r="24" spans="1:166" s="7" customFormat="1" ht="21" customHeight="1" x14ac:dyDescent="0.3">
      <c r="A24"/>
      <c r="B24"/>
      <c r="C24"/>
      <c r="D24"/>
      <c r="E24"/>
      <c r="F24" s="36"/>
      <c r="G24" s="37"/>
      <c r="H24" s="49">
        <f>(13.4*2.56)+(12.4*2.88)-(2*0.9*2.4)</f>
        <v>65.695999999999998</v>
      </c>
      <c r="I24" s="47" t="s">
        <v>131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101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</row>
    <row r="25" spans="1:166" s="7" customFormat="1" ht="23.25" customHeight="1" x14ac:dyDescent="0.3">
      <c r="A25"/>
      <c r="B25"/>
      <c r="C25"/>
      <c r="D25"/>
      <c r="E25"/>
      <c r="F25" s="36"/>
      <c r="G25" s="37"/>
      <c r="H25" s="50">
        <f>(6.53*2.56)+(5.11*2.88)</f>
        <v>31.433599999999998</v>
      </c>
      <c r="I25" s="47" t="s">
        <v>132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 s="101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</row>
    <row r="26" spans="1:166" s="2" customFormat="1" ht="25.5" customHeight="1" x14ac:dyDescent="0.3">
      <c r="A26" s="47"/>
      <c r="B26"/>
      <c r="C26"/>
      <c r="D26"/>
      <c r="E26"/>
      <c r="F26" s="36"/>
      <c r="G26" s="37"/>
      <c r="H26" s="50">
        <f>4.42*4.96</f>
        <v>21.923199999999998</v>
      </c>
      <c r="I26" s="47" t="s">
        <v>133</v>
      </c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10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  <c r="CY26" s="47"/>
      <c r="CZ26" s="47"/>
      <c r="DA26" s="47"/>
      <c r="DB26" s="47"/>
      <c r="DC26" s="47"/>
      <c r="DD26" s="47"/>
      <c r="DE26" s="47"/>
      <c r="DF26" s="47"/>
      <c r="DG26" s="47"/>
      <c r="DH26" s="47"/>
      <c r="DI26" s="47"/>
      <c r="DJ26" s="47"/>
      <c r="DK26" s="47"/>
      <c r="DL26" s="47"/>
      <c r="DM26" s="47"/>
      <c r="DN26" s="47"/>
      <c r="DO26" s="47"/>
      <c r="DP26" s="47"/>
      <c r="DQ26" s="47"/>
      <c r="DR26" s="47"/>
      <c r="DS26" s="47"/>
      <c r="DT26" s="47"/>
      <c r="DU26" s="47"/>
      <c r="DV26" s="47"/>
      <c r="DW26" s="47"/>
      <c r="DX26" s="47"/>
      <c r="DY26" s="47"/>
      <c r="DZ26" s="47"/>
      <c r="EA26" s="47"/>
      <c r="EB26" s="47"/>
      <c r="EC26" s="47"/>
      <c r="ED26" s="47"/>
      <c r="EE26" s="47"/>
      <c r="EF26" s="47"/>
      <c r="EG26" s="47"/>
      <c r="EH26" s="47"/>
      <c r="EI26" s="47"/>
      <c r="EJ26" s="47"/>
      <c r="EK26" s="47"/>
      <c r="EL26" s="47"/>
      <c r="EM26" s="47"/>
      <c r="EN26" s="47"/>
      <c r="EO26" s="47"/>
      <c r="EP26" s="47"/>
      <c r="EQ26" s="47"/>
      <c r="ER26" s="47"/>
      <c r="ES26" s="47"/>
      <c r="ET26" s="47"/>
      <c r="EU26" s="47"/>
      <c r="EV26" s="47"/>
      <c r="EW26" s="47"/>
      <c r="EX26" s="47"/>
      <c r="EY26" s="47"/>
      <c r="EZ26" s="47"/>
      <c r="FA26" s="47"/>
      <c r="FB26" s="47"/>
      <c r="FC26" s="47"/>
      <c r="FD26" s="47"/>
      <c r="FE26" s="47"/>
      <c r="FF26" s="47"/>
      <c r="FG26" s="47"/>
      <c r="FH26" s="47"/>
    </row>
    <row r="27" spans="1:166" s="7" customFormat="1" ht="28.5" customHeight="1" x14ac:dyDescent="0.3">
      <c r="A27"/>
      <c r="B27"/>
      <c r="C27"/>
      <c r="D27"/>
      <c r="E27"/>
      <c r="F27" s="36"/>
      <c r="G27" s="37"/>
      <c r="H27" s="50">
        <f>(1.4*4.45)+(1.3*3.5)</f>
        <v>10.78</v>
      </c>
      <c r="I27" s="46" t="s">
        <v>134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 s="101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</row>
    <row r="28" spans="1:166" s="7" customFormat="1" ht="19.5" customHeight="1" x14ac:dyDescent="0.3">
      <c r="A28"/>
      <c r="B28"/>
      <c r="C28"/>
      <c r="D28"/>
      <c r="E28"/>
      <c r="F28" s="36"/>
      <c r="G28" s="37"/>
      <c r="H28" s="48" t="e">
        <f>(#REF!+#REF!+#REF!+#REF!+#REF!+#REF!)-(176.9+6.4+6.7)-(2.83+3.06)-5.5</f>
        <v>#REF!</v>
      </c>
      <c r="I28" s="47" t="s">
        <v>135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 s="101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</row>
    <row r="29" spans="1:166" s="7" customFormat="1" ht="19.5" customHeight="1" x14ac:dyDescent="0.3">
      <c r="A29"/>
      <c r="B29"/>
      <c r="C29"/>
      <c r="D29"/>
      <c r="E29"/>
      <c r="F29" s="36"/>
      <c r="G29" s="37"/>
      <c r="H29" s="38" t="s">
        <v>136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 s="101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</row>
    <row r="30" spans="1:166" s="7" customFormat="1" ht="17.25" customHeight="1" x14ac:dyDescent="0.3">
      <c r="A30"/>
      <c r="B30"/>
      <c r="C30"/>
      <c r="D30"/>
      <c r="E30"/>
      <c r="F30" s="36"/>
      <c r="G30" s="37"/>
      <c r="H30" s="38">
        <f>(6.1*3)+(5.9*1)</f>
        <v>24.199999999999996</v>
      </c>
      <c r="I30" t="s">
        <v>137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 s="101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</row>
    <row r="31" spans="1:166" s="7" customFormat="1" ht="20.25" customHeight="1" x14ac:dyDescent="0.3">
      <c r="A31"/>
      <c r="B31"/>
      <c r="C31"/>
      <c r="D31"/>
      <c r="E31"/>
      <c r="F31" s="36"/>
      <c r="G31" s="37"/>
      <c r="H31" t="s">
        <v>137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10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</row>
    <row r="32" spans="1:166" s="7" customFormat="1" x14ac:dyDescent="0.3">
      <c r="A32"/>
      <c r="B32"/>
      <c r="C32"/>
      <c r="D32"/>
      <c r="E32"/>
      <c r="F32" s="36"/>
      <c r="G32" s="37"/>
      <c r="H32" s="38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 s="101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</row>
    <row r="33" spans="1:164" s="7" customFormat="1" ht="35.25" customHeight="1" x14ac:dyDescent="0.3">
      <c r="A33"/>
      <c r="B33"/>
      <c r="C33"/>
      <c r="D33"/>
      <c r="E33"/>
      <c r="F33" s="36"/>
      <c r="G33" s="37"/>
      <c r="H33" s="38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 s="101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</row>
    <row r="34" spans="1:164" s="7" customFormat="1" ht="35.25" customHeight="1" x14ac:dyDescent="0.3">
      <c r="A34"/>
      <c r="B34"/>
      <c r="C34"/>
      <c r="D34"/>
      <c r="E34"/>
      <c r="F34" s="36"/>
      <c r="G34" s="37"/>
      <c r="H34" s="38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 s="101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</row>
    <row r="35" spans="1:164" s="7" customFormat="1" ht="24.75" customHeight="1" x14ac:dyDescent="0.3">
      <c r="A35"/>
      <c r="B35"/>
      <c r="C35"/>
      <c r="D35"/>
      <c r="E35"/>
      <c r="F35" s="36"/>
      <c r="G35" s="37"/>
      <c r="H35" s="38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 s="101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</row>
    <row r="36" spans="1:164" s="2" customFormat="1" ht="24.75" customHeight="1" x14ac:dyDescent="0.3">
      <c r="A36" s="47"/>
      <c r="B36"/>
      <c r="C36"/>
      <c r="D36"/>
      <c r="E36"/>
      <c r="F36" s="36"/>
      <c r="G36" s="37"/>
      <c r="H36" s="2" t="s">
        <v>138</v>
      </c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10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7"/>
      <c r="DD36" s="47"/>
      <c r="DE36" s="47"/>
      <c r="DF36" s="47"/>
      <c r="DG36" s="47"/>
      <c r="DH36" s="47"/>
      <c r="DI36" s="47"/>
      <c r="DJ36" s="47"/>
      <c r="DK36" s="47"/>
      <c r="DL36" s="47"/>
      <c r="DM36" s="47"/>
      <c r="DN36" s="47"/>
      <c r="DO36" s="47"/>
      <c r="DP36" s="47"/>
      <c r="DQ36" s="47"/>
      <c r="DR36" s="47"/>
      <c r="DS36" s="47"/>
      <c r="DT36" s="47"/>
      <c r="DU36" s="47"/>
      <c r="DV36" s="47"/>
      <c r="DW36" s="47"/>
      <c r="DX36" s="47"/>
      <c r="DY36" s="47"/>
      <c r="DZ36" s="47"/>
      <c r="EA36" s="47"/>
      <c r="EB36" s="47"/>
      <c r="EC36" s="47"/>
      <c r="ED36" s="47"/>
      <c r="EE36" s="47"/>
      <c r="EF36" s="47"/>
      <c r="EG36" s="47"/>
      <c r="EH36" s="47"/>
      <c r="EI36" s="47"/>
      <c r="EJ36" s="47"/>
      <c r="EK36" s="47"/>
      <c r="EL36" s="47"/>
      <c r="EM36" s="47"/>
      <c r="EN36" s="47"/>
      <c r="EO36" s="47"/>
      <c r="EP36" s="47"/>
      <c r="EQ36" s="47"/>
      <c r="ER36" s="47"/>
      <c r="ES36" s="47"/>
      <c r="ET36" s="47"/>
      <c r="EU36" s="47"/>
      <c r="EV36" s="47"/>
      <c r="EW36" s="47"/>
      <c r="EX36" s="47"/>
      <c r="EY36" s="47"/>
      <c r="EZ36" s="47"/>
      <c r="FA36" s="47"/>
      <c r="FB36" s="47"/>
      <c r="FC36" s="47"/>
      <c r="FD36" s="47"/>
      <c r="FE36" s="47"/>
      <c r="FF36" s="47"/>
      <c r="FG36" s="47"/>
      <c r="FH36" s="47"/>
    </row>
    <row r="37" spans="1:164" s="53" customFormat="1" ht="24.75" customHeight="1" x14ac:dyDescent="0.3">
      <c r="A37" s="44"/>
      <c r="B37"/>
      <c r="C37"/>
      <c r="D37"/>
      <c r="E37"/>
      <c r="F37" s="36"/>
      <c r="G37" s="37"/>
      <c r="H37" s="51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108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  <c r="FF37" s="52"/>
      <c r="FG37" s="52"/>
      <c r="FH37" s="52"/>
    </row>
    <row r="38" spans="1:164" s="7" customFormat="1" x14ac:dyDescent="0.3">
      <c r="A38"/>
      <c r="B38"/>
      <c r="C38"/>
      <c r="D38"/>
      <c r="E38"/>
      <c r="F38" s="36"/>
      <c r="G38" s="37"/>
      <c r="H38" s="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01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</row>
    <row r="39" spans="1:164" s="7" customFormat="1" ht="23.25" customHeight="1" x14ac:dyDescent="0.3">
      <c r="A39"/>
      <c r="B39"/>
      <c r="C39"/>
      <c r="D39"/>
      <c r="E39"/>
      <c r="F39" s="36"/>
      <c r="G39" s="37"/>
      <c r="H39" s="48">
        <f>0.35*(H40+H41)</f>
        <v>139.60799999999998</v>
      </c>
      <c r="I39" s="49" t="s">
        <v>139</v>
      </c>
      <c r="J39" s="46"/>
      <c r="K39"/>
      <c r="L39"/>
      <c r="M39"/>
      <c r="N39"/>
      <c r="O39"/>
      <c r="P39"/>
      <c r="Q39"/>
      <c r="R39"/>
      <c r="S39"/>
      <c r="T39"/>
      <c r="U39"/>
      <c r="V39"/>
      <c r="W39"/>
      <c r="X39" s="101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</row>
    <row r="40" spans="1:164" s="7" customFormat="1" ht="24.75" customHeight="1" x14ac:dyDescent="0.3">
      <c r="A40"/>
      <c r="B40"/>
      <c r="C40"/>
      <c r="D40"/>
      <c r="E40"/>
      <c r="F40" s="36"/>
      <c r="G40" s="37"/>
      <c r="H40" s="49">
        <f>56.2+16</f>
        <v>72.2</v>
      </c>
      <c r="I40" t="s">
        <v>140</v>
      </c>
      <c r="J40" s="46"/>
      <c r="K40"/>
      <c r="L40"/>
      <c r="M40"/>
      <c r="N40"/>
      <c r="O40"/>
      <c r="P40"/>
      <c r="Q40"/>
      <c r="R40"/>
      <c r="S40"/>
      <c r="T40"/>
      <c r="U40"/>
      <c r="V40"/>
      <c r="W40"/>
      <c r="X40" s="101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</row>
    <row r="41" spans="1:164" s="7" customFormat="1" ht="23.25" customHeight="1" x14ac:dyDescent="0.3">
      <c r="A41"/>
      <c r="B41"/>
      <c r="C41"/>
      <c r="D41"/>
      <c r="E41"/>
      <c r="F41" s="36"/>
      <c r="G41" s="37"/>
      <c r="H41" s="38">
        <f>345.2-2.52-16</f>
        <v>326.68</v>
      </c>
      <c r="I41" t="s">
        <v>141</v>
      </c>
      <c r="J41"/>
      <c r="K41"/>
      <c r="L41"/>
      <c r="M41"/>
      <c r="N41"/>
      <c r="O41"/>
      <c r="P41" s="46"/>
      <c r="Q41"/>
      <c r="R41"/>
      <c r="S41"/>
      <c r="T41"/>
      <c r="U41"/>
      <c r="V41"/>
      <c r="W41"/>
      <c r="X41" s="10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</row>
    <row r="42" spans="1:164" s="7" customFormat="1" ht="34.5" customHeight="1" x14ac:dyDescent="0.3">
      <c r="A42"/>
      <c r="B42"/>
      <c r="C42"/>
      <c r="D42"/>
      <c r="E42"/>
      <c r="F42" s="36"/>
      <c r="G42" s="37"/>
      <c r="H42" s="46" t="s">
        <v>142</v>
      </c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 s="101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</row>
    <row r="43" spans="1:164" s="7" customFormat="1" ht="23.25" customHeight="1" x14ac:dyDescent="0.3">
      <c r="A43"/>
      <c r="B43"/>
      <c r="C43"/>
      <c r="D43"/>
      <c r="E43"/>
      <c r="F43" s="36"/>
      <c r="G43" s="37"/>
      <c r="H43" s="46" t="s">
        <v>143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 s="101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</row>
    <row r="44" spans="1:164" s="7" customFormat="1" ht="29.25" customHeight="1" x14ac:dyDescent="0.3">
      <c r="A44"/>
      <c r="B44"/>
      <c r="C44"/>
      <c r="D44"/>
      <c r="E44"/>
      <c r="F44" s="36"/>
      <c r="G44" s="37"/>
      <c r="H44" s="46" t="s">
        <v>144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 s="101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</row>
    <row r="45" spans="1:164" s="7" customFormat="1" ht="23.25" customHeight="1" x14ac:dyDescent="0.3">
      <c r="A45"/>
      <c r="B45"/>
      <c r="C45"/>
      <c r="D45"/>
      <c r="E45"/>
      <c r="F45" s="36"/>
      <c r="G45" s="37"/>
      <c r="H45" s="46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 s="101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</row>
    <row r="46" spans="1:164" s="7" customFormat="1" ht="23.25" customHeight="1" x14ac:dyDescent="0.3">
      <c r="A46"/>
      <c r="B46"/>
      <c r="C46"/>
      <c r="D46"/>
      <c r="E46"/>
      <c r="F46" s="36"/>
      <c r="G46" s="37"/>
      <c r="H46" s="46" t="s">
        <v>145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 s="101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</row>
    <row r="47" spans="1:164" s="7" customFormat="1" ht="23.25" customHeight="1" x14ac:dyDescent="0.3">
      <c r="A47"/>
      <c r="B47"/>
      <c r="C47"/>
      <c r="D47"/>
      <c r="E47"/>
      <c r="F47" s="36"/>
      <c r="G47" s="37"/>
      <c r="H47" s="46" t="s">
        <v>146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 s="101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</row>
    <row r="48" spans="1:164" s="7" customFormat="1" x14ac:dyDescent="0.3">
      <c r="A48" s="54"/>
      <c r="B48"/>
      <c r="C48"/>
      <c r="D48"/>
      <c r="E48"/>
      <c r="F48" s="36"/>
      <c r="G48" s="37"/>
      <c r="H48" s="3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 s="101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</row>
    <row r="49" spans="1:164" s="7" customFormat="1" ht="30.75" customHeight="1" x14ac:dyDescent="0.3">
      <c r="A49"/>
      <c r="B49"/>
      <c r="C49"/>
      <c r="D49"/>
      <c r="E49"/>
      <c r="F49" s="36"/>
      <c r="G49" s="37"/>
      <c r="H49" s="38">
        <f>((1.85*4)+5)*2*1.8</f>
        <v>44.64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 s="101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</row>
    <row r="50" spans="1:164" s="7" customFormat="1" x14ac:dyDescent="0.3">
      <c r="A50" s="54"/>
      <c r="B50"/>
      <c r="C50"/>
      <c r="D50"/>
      <c r="E50"/>
      <c r="F50" s="36"/>
      <c r="G50" s="37"/>
      <c r="H50" s="38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 s="101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</row>
    <row r="51" spans="1:164" s="7" customFormat="1" ht="30" customHeight="1" x14ac:dyDescent="0.3">
      <c r="A51"/>
      <c r="B51"/>
      <c r="C51"/>
      <c r="D51"/>
      <c r="E51"/>
      <c r="F51" s="36"/>
      <c r="G51" s="37"/>
      <c r="H51" s="50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 s="10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</row>
    <row r="52" spans="1:164" s="7" customFormat="1" ht="35.25" customHeight="1" x14ac:dyDescent="0.3">
      <c r="A52"/>
      <c r="B52"/>
      <c r="C52"/>
      <c r="D52"/>
      <c r="E52"/>
      <c r="F52" s="36"/>
      <c r="G52" s="37"/>
      <c r="H52" s="50">
        <f>7.81-(0.9*2.4)</f>
        <v>5.6499999999999995</v>
      </c>
      <c r="I52" s="47" t="s">
        <v>147</v>
      </c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 s="101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</row>
    <row r="53" spans="1:164" s="7" customFormat="1" ht="39.75" customHeight="1" x14ac:dyDescent="0.3">
      <c r="A53"/>
      <c r="B53"/>
      <c r="C53"/>
      <c r="D53"/>
      <c r="E53"/>
      <c r="F53" s="36"/>
      <c r="G53" s="37"/>
      <c r="H53" s="50">
        <f>7.7-(0.9*2.4)</f>
        <v>5.54</v>
      </c>
      <c r="I53" s="47" t="s">
        <v>147</v>
      </c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 s="101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</row>
    <row r="54" spans="1:164" s="7" customFormat="1" ht="40.5" customHeight="1" x14ac:dyDescent="0.3">
      <c r="A54"/>
      <c r="B54"/>
      <c r="C54"/>
      <c r="D54"/>
      <c r="E54"/>
      <c r="F54" s="36"/>
      <c r="G54" s="37"/>
      <c r="H54" s="50">
        <f>6.88-(0.9*2.4)</f>
        <v>4.72</v>
      </c>
      <c r="I54" s="47" t="s">
        <v>147</v>
      </c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 s="101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</row>
    <row r="55" spans="1:164" s="7" customFormat="1" ht="31.5" customHeight="1" x14ac:dyDescent="0.3">
      <c r="A55"/>
      <c r="B55"/>
      <c r="C55"/>
      <c r="D55"/>
      <c r="E55"/>
      <c r="F55" s="36"/>
      <c r="G55" s="37"/>
      <c r="H55" s="50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 s="101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</row>
    <row r="56" spans="1:164" s="7" customFormat="1" ht="36.75" customHeight="1" x14ac:dyDescent="0.3">
      <c r="A56"/>
      <c r="B56"/>
      <c r="C56"/>
      <c r="D56"/>
      <c r="E56"/>
      <c r="F56" s="36"/>
      <c r="G56" s="37"/>
      <c r="H56" s="38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 s="101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</row>
    <row r="57" spans="1:164" s="7" customFormat="1" ht="49.5" customHeight="1" x14ac:dyDescent="0.3">
      <c r="A57"/>
      <c r="B57"/>
      <c r="C57"/>
      <c r="D57"/>
      <c r="E57"/>
      <c r="F57" s="36"/>
      <c r="G57" s="37"/>
      <c r="H57" s="50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 s="101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</row>
    <row r="58" spans="1:164" s="7" customFormat="1" ht="33.75" customHeight="1" x14ac:dyDescent="0.3">
      <c r="A58"/>
      <c r="B58"/>
      <c r="C58"/>
      <c r="D58"/>
      <c r="E58"/>
      <c r="F58" s="36"/>
      <c r="G58" s="37"/>
      <c r="H58" s="48">
        <f>21.22-(2*0.9*2.4)</f>
        <v>16.899999999999999</v>
      </c>
      <c r="I58" s="47" t="s">
        <v>147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 s="101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</row>
    <row r="59" spans="1:164" s="7" customFormat="1" ht="32.25" customHeight="1" x14ac:dyDescent="0.3">
      <c r="A59"/>
      <c r="B59"/>
      <c r="C59"/>
      <c r="D59"/>
      <c r="E59"/>
      <c r="F59" s="36"/>
      <c r="G59" s="37"/>
      <c r="H59" s="38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 s="101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</row>
    <row r="60" spans="1:164" s="7" customFormat="1" ht="32.25" customHeight="1" x14ac:dyDescent="0.3">
      <c r="A60"/>
      <c r="B60"/>
      <c r="C60"/>
      <c r="D60"/>
      <c r="E60"/>
      <c r="F60" s="36"/>
      <c r="G60" s="37"/>
      <c r="H60" s="48">
        <f>11.51-(0.9*2.4)</f>
        <v>9.35</v>
      </c>
      <c r="I60" s="47" t="s">
        <v>147</v>
      </c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 s="101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</row>
    <row r="61" spans="1:164" s="7" customFormat="1" ht="36" customHeight="1" x14ac:dyDescent="0.3">
      <c r="A61"/>
      <c r="B61"/>
      <c r="C61"/>
      <c r="D61"/>
      <c r="E61"/>
      <c r="F61" s="36"/>
      <c r="G61" s="37"/>
      <c r="H61" s="48">
        <f>6.88-(0.9*2.4)</f>
        <v>4.72</v>
      </c>
      <c r="I61" s="47" t="s">
        <v>147</v>
      </c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 s="10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</row>
    <row r="62" spans="1:164" s="7" customFormat="1" ht="36" customHeight="1" x14ac:dyDescent="0.3">
      <c r="A62"/>
      <c r="B62"/>
      <c r="C62"/>
      <c r="D62"/>
      <c r="E62"/>
      <c r="F62" s="36"/>
      <c r="G62" s="37"/>
      <c r="H62" s="48"/>
      <c r="I62" s="47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 s="101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</row>
    <row r="63" spans="1:164" s="7" customFormat="1" ht="36" customHeight="1" x14ac:dyDescent="0.3">
      <c r="A63"/>
      <c r="B63"/>
      <c r="C63"/>
      <c r="D63"/>
      <c r="E63"/>
      <c r="F63" s="36"/>
      <c r="G63" s="37"/>
      <c r="H63" s="50">
        <f>(3.55*3.23)-(0.95*2.2)</f>
        <v>9.3765000000000001</v>
      </c>
      <c r="I63" s="47" t="s">
        <v>147</v>
      </c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 s="101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</row>
    <row r="64" spans="1:164" s="7" customFormat="1" ht="35.25" customHeight="1" x14ac:dyDescent="0.3">
      <c r="A64"/>
      <c r="B64"/>
      <c r="C64"/>
      <c r="D64"/>
      <c r="E64"/>
      <c r="F64" s="36"/>
      <c r="G64" s="37"/>
      <c r="H64" s="50">
        <f>1.63*3.23</f>
        <v>5.2648999999999999</v>
      </c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 s="101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</row>
    <row r="65" spans="1:164" s="7" customFormat="1" ht="41.25" customHeight="1" x14ac:dyDescent="0.3">
      <c r="A65"/>
      <c r="B65"/>
      <c r="C65"/>
      <c r="D65"/>
      <c r="E65"/>
      <c r="F65" s="36"/>
      <c r="G65" s="37"/>
      <c r="H65" s="50">
        <f>1.51*3.23</f>
        <v>4.8773</v>
      </c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 s="101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</row>
    <row r="66" spans="1:164" s="7" customFormat="1" ht="43.5" customHeight="1" x14ac:dyDescent="0.3">
      <c r="A66"/>
      <c r="B66"/>
      <c r="C66"/>
      <c r="D66"/>
      <c r="E66"/>
      <c r="F66" s="36"/>
      <c r="G66" s="37"/>
      <c r="H66" s="50">
        <f>3.49*3.23</f>
        <v>11.2727</v>
      </c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 s="101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</row>
    <row r="67" spans="1:164" s="56" customFormat="1" ht="35.25" customHeight="1" x14ac:dyDescent="0.3">
      <c r="A67" s="55"/>
      <c r="B67"/>
      <c r="C67"/>
      <c r="D67"/>
      <c r="E67"/>
      <c r="F67" s="36"/>
      <c r="G67" s="37"/>
      <c r="H67" s="46" t="s">
        <v>148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109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5"/>
      <c r="CD67" s="55"/>
      <c r="CE67" s="55"/>
      <c r="CF67" s="55"/>
      <c r="CG67" s="55"/>
      <c r="CH67" s="55"/>
      <c r="CI67" s="55"/>
      <c r="CJ67" s="55"/>
      <c r="CK67" s="55"/>
      <c r="CL67" s="55"/>
      <c r="CM67" s="55"/>
      <c r="CN67" s="55"/>
      <c r="CO67" s="55"/>
      <c r="CP67" s="55"/>
      <c r="CQ67" s="55"/>
      <c r="CR67" s="55"/>
      <c r="CS67" s="55"/>
      <c r="CT67" s="55"/>
      <c r="CU67" s="55"/>
      <c r="CV67" s="55"/>
      <c r="CW67" s="55"/>
      <c r="CX67" s="55"/>
      <c r="CY67" s="55"/>
      <c r="CZ67" s="55"/>
      <c r="DA67" s="55"/>
      <c r="DB67" s="55"/>
      <c r="DC67" s="55"/>
      <c r="DD67" s="55"/>
      <c r="DE67" s="55"/>
      <c r="DF67" s="55"/>
      <c r="DG67" s="55"/>
      <c r="DH67" s="55"/>
      <c r="DI67" s="55"/>
      <c r="DJ67" s="55"/>
      <c r="DK67" s="55"/>
      <c r="DL67" s="55"/>
      <c r="DM67" s="55"/>
      <c r="DN67" s="55"/>
      <c r="DO67" s="55"/>
      <c r="DP67" s="55"/>
      <c r="DQ67" s="55"/>
      <c r="DR67" s="55"/>
      <c r="DS67" s="55"/>
      <c r="DT67" s="55"/>
      <c r="DU67" s="55"/>
      <c r="DV67" s="55"/>
      <c r="DW67" s="55"/>
      <c r="DX67" s="55"/>
      <c r="DY67" s="55"/>
      <c r="DZ67" s="55"/>
      <c r="EA67" s="55"/>
      <c r="EB67" s="55"/>
      <c r="EC67" s="55"/>
      <c r="ED67" s="55"/>
      <c r="EE67" s="55"/>
      <c r="EF67" s="55"/>
      <c r="EG67" s="55"/>
      <c r="EH67" s="55"/>
      <c r="EI67" s="55"/>
      <c r="EJ67" s="55"/>
      <c r="EK67" s="55"/>
      <c r="EL67" s="55"/>
      <c r="EM67" s="55"/>
      <c r="EN67" s="55"/>
      <c r="EO67" s="55"/>
      <c r="EP67" s="55"/>
      <c r="EQ67" s="55"/>
      <c r="ER67" s="55"/>
      <c r="ES67" s="55"/>
      <c r="ET67" s="55"/>
      <c r="EU67" s="55"/>
      <c r="EV67" s="55"/>
      <c r="EW67" s="55"/>
      <c r="EX67" s="55"/>
      <c r="EY67" s="55"/>
      <c r="EZ67" s="55"/>
      <c r="FA67" s="55"/>
      <c r="FB67" s="55"/>
      <c r="FC67" s="55"/>
      <c r="FD67" s="55"/>
      <c r="FE67" s="55"/>
      <c r="FF67" s="55"/>
      <c r="FG67" s="55"/>
      <c r="FH67" s="55"/>
    </row>
    <row r="68" spans="1:164" s="56" customFormat="1" ht="35.25" customHeight="1" x14ac:dyDescent="0.3">
      <c r="A68" s="55"/>
      <c r="B68"/>
      <c r="C68"/>
      <c r="D68"/>
      <c r="E68"/>
      <c r="F68" s="36"/>
      <c r="G68" s="37"/>
      <c r="H68" s="46" t="s">
        <v>149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109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  <c r="BO68" s="55"/>
      <c r="BP68" s="55"/>
      <c r="BQ68" s="55"/>
      <c r="BR68" s="55"/>
      <c r="BS68" s="55"/>
      <c r="BT68" s="55"/>
      <c r="BU68" s="55"/>
      <c r="BV68" s="55"/>
      <c r="BW68" s="55"/>
      <c r="BX68" s="55"/>
      <c r="BY68" s="55"/>
      <c r="BZ68" s="55"/>
      <c r="CA68" s="55"/>
      <c r="CB68" s="55"/>
      <c r="CC68" s="55"/>
      <c r="CD68" s="55"/>
      <c r="CE68" s="55"/>
      <c r="CF68" s="55"/>
      <c r="CG68" s="55"/>
      <c r="CH68" s="55"/>
      <c r="CI68" s="55"/>
      <c r="CJ68" s="55"/>
      <c r="CK68" s="55"/>
      <c r="CL68" s="55"/>
      <c r="CM68" s="55"/>
      <c r="CN68" s="55"/>
      <c r="CO68" s="55"/>
      <c r="CP68" s="55"/>
      <c r="CQ68" s="55"/>
      <c r="CR68" s="55"/>
      <c r="CS68" s="55"/>
      <c r="CT68" s="55"/>
      <c r="CU68" s="55"/>
      <c r="CV68" s="55"/>
      <c r="CW68" s="55"/>
      <c r="CX68" s="55"/>
      <c r="CY68" s="55"/>
      <c r="CZ68" s="55"/>
      <c r="DA68" s="55"/>
      <c r="DB68" s="55"/>
      <c r="DC68" s="55"/>
      <c r="DD68" s="55"/>
      <c r="DE68" s="55"/>
      <c r="DF68" s="55"/>
      <c r="DG68" s="55"/>
      <c r="DH68" s="55"/>
      <c r="DI68" s="55"/>
      <c r="DJ68" s="55"/>
      <c r="DK68" s="55"/>
      <c r="DL68" s="55"/>
      <c r="DM68" s="55"/>
      <c r="DN68" s="55"/>
      <c r="DO68" s="55"/>
      <c r="DP68" s="55"/>
      <c r="DQ68" s="55"/>
      <c r="DR68" s="55"/>
      <c r="DS68" s="55"/>
      <c r="DT68" s="55"/>
      <c r="DU68" s="55"/>
      <c r="DV68" s="55"/>
      <c r="DW68" s="55"/>
      <c r="DX68" s="55"/>
      <c r="DY68" s="55"/>
      <c r="DZ68" s="55"/>
      <c r="EA68" s="55"/>
      <c r="EB68" s="55"/>
      <c r="EC68" s="55"/>
      <c r="ED68" s="55"/>
      <c r="EE68" s="55"/>
      <c r="EF68" s="55"/>
      <c r="EG68" s="55"/>
      <c r="EH68" s="55"/>
      <c r="EI68" s="55"/>
      <c r="EJ68" s="55"/>
      <c r="EK68" s="55"/>
      <c r="EL68" s="55"/>
      <c r="EM68" s="55"/>
      <c r="EN68" s="55"/>
      <c r="EO68" s="55"/>
      <c r="EP68" s="55"/>
      <c r="EQ68" s="55"/>
      <c r="ER68" s="55"/>
      <c r="ES68" s="55"/>
      <c r="ET68" s="55"/>
      <c r="EU68" s="55"/>
      <c r="EV68" s="55"/>
      <c r="EW68" s="55"/>
      <c r="EX68" s="55"/>
      <c r="EY68" s="55"/>
      <c r="EZ68" s="55"/>
      <c r="FA68" s="55"/>
      <c r="FB68" s="55"/>
      <c r="FC68" s="55"/>
      <c r="FD68" s="55"/>
      <c r="FE68" s="55"/>
      <c r="FF68" s="55"/>
      <c r="FG68" s="55"/>
      <c r="FH68" s="55"/>
    </row>
    <row r="69" spans="1:164" s="7" customFormat="1" x14ac:dyDescent="0.3">
      <c r="A69"/>
      <c r="B69"/>
      <c r="C69"/>
      <c r="D69"/>
      <c r="E69"/>
      <c r="F69" s="36"/>
      <c r="G69" s="37"/>
      <c r="H69" s="38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 s="101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</row>
    <row r="70" spans="1:164" s="7" customFormat="1" ht="35.25" customHeight="1" x14ac:dyDescent="0.3">
      <c r="A70"/>
      <c r="B70"/>
      <c r="C70"/>
      <c r="D70"/>
      <c r="E70"/>
      <c r="F70" s="36"/>
      <c r="G70" s="37"/>
      <c r="H70" s="38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 s="101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</row>
    <row r="71" spans="1:164" s="7" customFormat="1" ht="33.75" customHeight="1" x14ac:dyDescent="0.3">
      <c r="A71"/>
      <c r="B71"/>
      <c r="C71"/>
      <c r="D71"/>
      <c r="E71"/>
      <c r="F71" s="36"/>
      <c r="G71" s="37"/>
      <c r="H71" s="38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 s="10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</row>
    <row r="72" spans="1:164" s="7" customFormat="1" ht="23.25" customHeight="1" x14ac:dyDescent="0.3">
      <c r="A72"/>
      <c r="B72"/>
      <c r="C72"/>
      <c r="D72"/>
      <c r="E72"/>
      <c r="F72" s="36"/>
      <c r="G72" s="37"/>
      <c r="H72" s="38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 s="101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</row>
    <row r="73" spans="1:164" s="7" customFormat="1" ht="20.25" customHeight="1" x14ac:dyDescent="0.3">
      <c r="A73"/>
      <c r="B73"/>
      <c r="C73"/>
      <c r="D73"/>
      <c r="E73"/>
      <c r="F73" s="36"/>
      <c r="G73" s="37"/>
      <c r="H73" s="38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 s="101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</row>
    <row r="74" spans="1:164" s="7" customFormat="1" x14ac:dyDescent="0.3">
      <c r="A74"/>
      <c r="B74"/>
      <c r="C74"/>
      <c r="D74"/>
      <c r="E74"/>
      <c r="F74" s="36"/>
      <c r="G74" s="37"/>
      <c r="H74" s="38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 s="101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</row>
    <row r="75" spans="1:164" s="7" customFormat="1" ht="18.75" customHeight="1" x14ac:dyDescent="0.3">
      <c r="A75"/>
      <c r="B75"/>
      <c r="C75"/>
      <c r="D75"/>
      <c r="E75"/>
      <c r="F75" s="36"/>
      <c r="G75" s="37"/>
      <c r="H75" s="38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 s="101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</row>
    <row r="76" spans="1:164" s="7" customFormat="1" x14ac:dyDescent="0.3">
      <c r="A76"/>
      <c r="B76"/>
      <c r="C76"/>
      <c r="D76"/>
      <c r="E76"/>
      <c r="F76" s="36"/>
      <c r="G76" s="37"/>
      <c r="H76" s="38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 s="101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</row>
    <row r="77" spans="1:164" s="7" customFormat="1" x14ac:dyDescent="0.3">
      <c r="A77" s="54"/>
      <c r="B77"/>
      <c r="C77"/>
      <c r="D77"/>
      <c r="E77"/>
      <c r="F77" s="36"/>
      <c r="G77" s="37"/>
      <c r="H77" s="38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 s="101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</row>
    <row r="78" spans="1:164" s="7" customFormat="1" ht="18.75" customHeight="1" x14ac:dyDescent="0.3">
      <c r="A78"/>
      <c r="B78"/>
      <c r="C78"/>
      <c r="D78"/>
      <c r="E78"/>
      <c r="F78" s="36"/>
      <c r="G78" s="37"/>
      <c r="H78" s="38"/>
      <c r="I78" s="57" t="e">
        <f>#REF!/700</f>
        <v>#REF!</v>
      </c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 s="101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</row>
    <row r="79" spans="1:164" x14ac:dyDescent="0.3">
      <c r="F79" s="36"/>
    </row>
    <row r="80" spans="1:164" x14ac:dyDescent="0.3">
      <c r="F80" s="36"/>
    </row>
    <row r="81" spans="6:6" x14ac:dyDescent="0.3">
      <c r="F81" s="36"/>
    </row>
    <row r="82" spans="6:6" x14ac:dyDescent="0.3">
      <c r="F82" s="36"/>
    </row>
    <row r="83" spans="6:6" x14ac:dyDescent="0.3">
      <c r="F83" s="36"/>
    </row>
    <row r="84" spans="6:6" x14ac:dyDescent="0.3">
      <c r="F84" s="36"/>
    </row>
    <row r="85" spans="6:6" x14ac:dyDescent="0.3">
      <c r="F85" s="36"/>
    </row>
    <row r="86" spans="6:6" x14ac:dyDescent="0.3">
      <c r="F86" s="36"/>
    </row>
    <row r="87" spans="6:6" x14ac:dyDescent="0.3">
      <c r="F87" s="36"/>
    </row>
    <row r="88" spans="6:6" x14ac:dyDescent="0.3">
      <c r="F88" s="36"/>
    </row>
    <row r="89" spans="6:6" x14ac:dyDescent="0.3">
      <c r="F89" s="36"/>
    </row>
    <row r="90" spans="6:6" x14ac:dyDescent="0.3">
      <c r="F90" s="36"/>
    </row>
    <row r="91" spans="6:6" x14ac:dyDescent="0.3">
      <c r="F91" s="36"/>
    </row>
    <row r="92" spans="6:6" x14ac:dyDescent="0.3">
      <c r="F92" s="36"/>
    </row>
    <row r="93" spans="6:6" x14ac:dyDescent="0.3">
      <c r="F93" s="36"/>
    </row>
    <row r="94" spans="6:6" x14ac:dyDescent="0.3">
      <c r="F94" s="36"/>
    </row>
    <row r="95" spans="6:6" x14ac:dyDescent="0.3">
      <c r="F95" s="36"/>
    </row>
    <row r="96" spans="6:6" x14ac:dyDescent="0.3">
      <c r="F96" s="36"/>
    </row>
    <row r="97" spans="6:6" x14ac:dyDescent="0.3">
      <c r="F97" s="36"/>
    </row>
    <row r="98" spans="6:6" x14ac:dyDescent="0.3">
      <c r="F98" s="36"/>
    </row>
    <row r="99" spans="6:6" x14ac:dyDescent="0.3">
      <c r="F99" s="36"/>
    </row>
    <row r="100" spans="6:6" x14ac:dyDescent="0.3">
      <c r="F100" s="36"/>
    </row>
    <row r="101" spans="6:6" x14ac:dyDescent="0.3">
      <c r="F101" s="36"/>
    </row>
    <row r="102" spans="6:6" x14ac:dyDescent="0.3">
      <c r="F102" s="36"/>
    </row>
    <row r="103" spans="6:6" x14ac:dyDescent="0.3">
      <c r="F103" s="36"/>
    </row>
    <row r="104" spans="6:6" x14ac:dyDescent="0.3">
      <c r="F104" s="36"/>
    </row>
    <row r="105" spans="6:6" x14ac:dyDescent="0.3">
      <c r="F105" s="36"/>
    </row>
    <row r="106" spans="6:6" x14ac:dyDescent="0.3">
      <c r="F106" s="36"/>
    </row>
    <row r="107" spans="6:6" x14ac:dyDescent="0.3">
      <c r="F107" s="36"/>
    </row>
    <row r="108" spans="6:6" x14ac:dyDescent="0.3">
      <c r="F108" s="36"/>
    </row>
    <row r="109" spans="6:6" x14ac:dyDescent="0.3">
      <c r="F109" s="36"/>
    </row>
    <row r="110" spans="6:6" x14ac:dyDescent="0.3">
      <c r="F110" s="36"/>
    </row>
    <row r="111" spans="6:6" x14ac:dyDescent="0.3">
      <c r="F111" s="36"/>
    </row>
    <row r="112" spans="6:6" x14ac:dyDescent="0.3">
      <c r="F112" s="36"/>
    </row>
    <row r="113" spans="6:6" x14ac:dyDescent="0.3">
      <c r="F113" s="36"/>
    </row>
    <row r="114" spans="6:6" x14ac:dyDescent="0.3">
      <c r="F114" s="36"/>
    </row>
    <row r="115" spans="6:6" x14ac:dyDescent="0.3">
      <c r="F115" s="36"/>
    </row>
    <row r="116" spans="6:6" x14ac:dyDescent="0.3">
      <c r="F116" s="36"/>
    </row>
    <row r="117" spans="6:6" x14ac:dyDescent="0.3">
      <c r="F117" s="36"/>
    </row>
    <row r="118" spans="6:6" x14ac:dyDescent="0.3">
      <c r="F118" s="36"/>
    </row>
    <row r="119" spans="6:6" x14ac:dyDescent="0.3">
      <c r="F119" s="36"/>
    </row>
    <row r="120" spans="6:6" x14ac:dyDescent="0.3">
      <c r="F120" s="36"/>
    </row>
    <row r="121" spans="6:6" x14ac:dyDescent="0.3">
      <c r="F121" s="36"/>
    </row>
    <row r="122" spans="6:6" x14ac:dyDescent="0.3">
      <c r="F122" s="36"/>
    </row>
    <row r="123" spans="6:6" x14ac:dyDescent="0.3">
      <c r="F123" s="36"/>
    </row>
    <row r="124" spans="6:6" x14ac:dyDescent="0.3">
      <c r="F124" s="36"/>
    </row>
    <row r="125" spans="6:6" x14ac:dyDescent="0.3">
      <c r="F125" s="36"/>
    </row>
    <row r="126" spans="6:6" x14ac:dyDescent="0.3">
      <c r="F126" s="36"/>
    </row>
    <row r="127" spans="6:6" x14ac:dyDescent="0.3">
      <c r="F127" s="36"/>
    </row>
    <row r="128" spans="6:6" x14ac:dyDescent="0.3">
      <c r="F128" s="36"/>
    </row>
    <row r="129" spans="6:6" x14ac:dyDescent="0.3">
      <c r="F129" s="36"/>
    </row>
    <row r="130" spans="6:6" x14ac:dyDescent="0.3">
      <c r="F130" s="36"/>
    </row>
    <row r="131" spans="6:6" x14ac:dyDescent="0.3">
      <c r="F131" s="36"/>
    </row>
    <row r="132" spans="6:6" x14ac:dyDescent="0.3">
      <c r="F132" s="36"/>
    </row>
    <row r="133" spans="6:6" x14ac:dyDescent="0.3">
      <c r="F133" s="36"/>
    </row>
    <row r="134" spans="6:6" x14ac:dyDescent="0.3">
      <c r="F134" s="36"/>
    </row>
    <row r="135" spans="6:6" x14ac:dyDescent="0.3">
      <c r="F135" s="36"/>
    </row>
    <row r="136" spans="6:6" x14ac:dyDescent="0.3">
      <c r="F136" s="36"/>
    </row>
    <row r="137" spans="6:6" x14ac:dyDescent="0.3">
      <c r="F137" s="36"/>
    </row>
    <row r="138" spans="6:6" x14ac:dyDescent="0.3">
      <c r="F138" s="36"/>
    </row>
    <row r="139" spans="6:6" x14ac:dyDescent="0.3">
      <c r="F139" s="36"/>
    </row>
    <row r="140" spans="6:6" x14ac:dyDescent="0.3">
      <c r="F140" s="36"/>
    </row>
    <row r="141" spans="6:6" x14ac:dyDescent="0.3">
      <c r="F141" s="36"/>
    </row>
    <row r="142" spans="6:6" x14ac:dyDescent="0.3">
      <c r="F142" s="36"/>
    </row>
    <row r="143" spans="6:6" x14ac:dyDescent="0.3">
      <c r="F143" s="36"/>
    </row>
    <row r="144" spans="6:6" x14ac:dyDescent="0.3">
      <c r="F144" s="36"/>
    </row>
    <row r="145" spans="6:6" x14ac:dyDescent="0.3">
      <c r="F145" s="36"/>
    </row>
    <row r="146" spans="6:6" x14ac:dyDescent="0.3">
      <c r="F146" s="36"/>
    </row>
    <row r="147" spans="6:6" x14ac:dyDescent="0.3">
      <c r="F147" s="36"/>
    </row>
    <row r="148" spans="6:6" x14ac:dyDescent="0.3">
      <c r="F148" s="36"/>
    </row>
    <row r="149" spans="6:6" x14ac:dyDescent="0.3">
      <c r="F149" s="36"/>
    </row>
    <row r="150" spans="6:6" x14ac:dyDescent="0.3">
      <c r="F150" s="36"/>
    </row>
    <row r="151" spans="6:6" x14ac:dyDescent="0.3">
      <c r="F151" s="36"/>
    </row>
    <row r="152" spans="6:6" x14ac:dyDescent="0.3">
      <c r="F152" s="36"/>
    </row>
    <row r="153" spans="6:6" x14ac:dyDescent="0.3">
      <c r="F153" s="36"/>
    </row>
    <row r="154" spans="6:6" x14ac:dyDescent="0.3">
      <c r="F154" s="36"/>
    </row>
    <row r="155" spans="6:6" x14ac:dyDescent="0.3">
      <c r="F155" s="36"/>
    </row>
    <row r="156" spans="6:6" x14ac:dyDescent="0.3">
      <c r="F156" s="36"/>
    </row>
    <row r="157" spans="6:6" x14ac:dyDescent="0.3">
      <c r="F157" s="36"/>
    </row>
    <row r="158" spans="6:6" x14ac:dyDescent="0.3">
      <c r="F158" s="36"/>
    </row>
    <row r="159" spans="6:6" x14ac:dyDescent="0.3">
      <c r="F159" s="36"/>
    </row>
    <row r="160" spans="6:6" x14ac:dyDescent="0.3">
      <c r="F160" s="36"/>
    </row>
    <row r="161" spans="6:6" x14ac:dyDescent="0.3">
      <c r="F161" s="36"/>
    </row>
    <row r="162" spans="6:6" x14ac:dyDescent="0.3">
      <c r="F162" s="36"/>
    </row>
    <row r="163" spans="6:6" x14ac:dyDescent="0.3">
      <c r="F163" s="36"/>
    </row>
    <row r="164" spans="6:6" x14ac:dyDescent="0.3">
      <c r="F164" s="36"/>
    </row>
    <row r="165" spans="6:6" x14ac:dyDescent="0.3">
      <c r="F165" s="36"/>
    </row>
    <row r="166" spans="6:6" x14ac:dyDescent="0.3">
      <c r="F166" s="36"/>
    </row>
    <row r="167" spans="6:6" x14ac:dyDescent="0.3">
      <c r="F167" s="36"/>
    </row>
    <row r="168" spans="6:6" x14ac:dyDescent="0.3">
      <c r="F168" s="36"/>
    </row>
    <row r="169" spans="6:6" x14ac:dyDescent="0.3">
      <c r="F169" s="36"/>
    </row>
    <row r="170" spans="6:6" x14ac:dyDescent="0.3">
      <c r="F170" s="36"/>
    </row>
    <row r="171" spans="6:6" x14ac:dyDescent="0.3">
      <c r="F171" s="36"/>
    </row>
    <row r="172" spans="6:6" x14ac:dyDescent="0.3">
      <c r="F172" s="36"/>
    </row>
    <row r="173" spans="6:6" x14ac:dyDescent="0.3">
      <c r="F173" s="36"/>
    </row>
    <row r="174" spans="6:6" x14ac:dyDescent="0.3">
      <c r="F174" s="36"/>
    </row>
    <row r="175" spans="6:6" x14ac:dyDescent="0.3">
      <c r="F175" s="36"/>
    </row>
    <row r="176" spans="6:6" x14ac:dyDescent="0.3">
      <c r="F176" s="36"/>
    </row>
    <row r="177" spans="6:6" x14ac:dyDescent="0.3">
      <c r="F177" s="36"/>
    </row>
    <row r="178" spans="6:6" x14ac:dyDescent="0.3">
      <c r="F178" s="36"/>
    </row>
    <row r="179" spans="6:6" x14ac:dyDescent="0.3">
      <c r="F179" s="36"/>
    </row>
    <row r="180" spans="6:6" x14ac:dyDescent="0.3">
      <c r="F180" s="36"/>
    </row>
    <row r="181" spans="6:6" x14ac:dyDescent="0.3">
      <c r="F181" s="36"/>
    </row>
    <row r="182" spans="6:6" x14ac:dyDescent="0.3">
      <c r="F182" s="36"/>
    </row>
    <row r="183" spans="6:6" x14ac:dyDescent="0.3">
      <c r="F183" s="36"/>
    </row>
    <row r="184" spans="6:6" x14ac:dyDescent="0.3">
      <c r="F184" s="36"/>
    </row>
    <row r="185" spans="6:6" x14ac:dyDescent="0.3">
      <c r="F185" s="36"/>
    </row>
    <row r="186" spans="6:6" x14ac:dyDescent="0.3">
      <c r="F186" s="36"/>
    </row>
    <row r="187" spans="6:6" x14ac:dyDescent="0.3">
      <c r="F187" s="36"/>
    </row>
    <row r="188" spans="6:6" x14ac:dyDescent="0.3">
      <c r="F188" s="36"/>
    </row>
    <row r="189" spans="6:6" x14ac:dyDescent="0.3">
      <c r="F189" s="36"/>
    </row>
    <row r="190" spans="6:6" x14ac:dyDescent="0.3">
      <c r="F190" s="36"/>
    </row>
    <row r="191" spans="6:6" x14ac:dyDescent="0.3">
      <c r="F191" s="36"/>
    </row>
    <row r="192" spans="6:6" x14ac:dyDescent="0.3">
      <c r="F192" s="36"/>
    </row>
    <row r="193" spans="6:6" x14ac:dyDescent="0.3">
      <c r="F193" s="36"/>
    </row>
    <row r="194" spans="6:6" x14ac:dyDescent="0.3">
      <c r="F194" s="36"/>
    </row>
    <row r="195" spans="6:6" x14ac:dyDescent="0.3">
      <c r="F195" s="36"/>
    </row>
    <row r="196" spans="6:6" x14ac:dyDescent="0.3">
      <c r="F196" s="36"/>
    </row>
    <row r="197" spans="6:6" x14ac:dyDescent="0.3">
      <c r="F197" s="36"/>
    </row>
    <row r="198" spans="6:6" x14ac:dyDescent="0.3">
      <c r="F198" s="36"/>
    </row>
    <row r="199" spans="6:6" x14ac:dyDescent="0.3">
      <c r="F199" s="36"/>
    </row>
  </sheetData>
  <mergeCells count="7">
    <mergeCell ref="B19:X19"/>
    <mergeCell ref="B3:C3"/>
    <mergeCell ref="D3:X3"/>
    <mergeCell ref="B4:C4"/>
    <mergeCell ref="D4:X4"/>
    <mergeCell ref="B5:C5"/>
    <mergeCell ref="D5:X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AB69"/>
  <sheetViews>
    <sheetView topLeftCell="A14" zoomScaleNormal="100" workbookViewId="0">
      <selection activeCell="B45" sqref="B45"/>
    </sheetView>
  </sheetViews>
  <sheetFormatPr defaultColWidth="9.109375" defaultRowHeight="13.8" x14ac:dyDescent="0.3"/>
  <cols>
    <col min="1" max="1" width="5.44140625" style="7" customWidth="1"/>
    <col min="2" max="2" width="44" style="7" customWidth="1"/>
    <col min="3" max="3" width="11" style="7" customWidth="1"/>
    <col min="4" max="4" width="0.44140625" style="7" hidden="1" customWidth="1"/>
    <col min="5" max="5" width="9.88671875" style="16" customWidth="1"/>
    <col min="6" max="6" width="6.5546875" style="16" customWidth="1"/>
    <col min="7" max="7" width="6.33203125" style="16" customWidth="1"/>
    <col min="8" max="8" width="13.5546875" style="17" customWidth="1"/>
    <col min="9" max="9" width="17" style="17" customWidth="1"/>
    <col min="10" max="10" width="47.5546875" style="7" customWidth="1"/>
    <col min="11" max="11" width="11" style="7" customWidth="1"/>
    <col min="12" max="12" width="33.6640625" style="7" customWidth="1"/>
    <col min="13" max="13" width="10.5546875" style="7" customWidth="1"/>
    <col min="14" max="14" width="10.6640625" style="7" customWidth="1"/>
    <col min="15" max="15" width="9.33203125" style="7" bestFit="1" customWidth="1"/>
    <col min="16" max="16" width="12.44140625" style="7" bestFit="1" customWidth="1"/>
    <col min="17" max="17" width="13.44140625" style="7" bestFit="1" customWidth="1"/>
    <col min="18" max="18" width="24.88671875" style="7" customWidth="1"/>
    <col min="19" max="19" width="44.44140625" style="7" customWidth="1"/>
    <col min="20" max="20" width="11" style="7" customWidth="1"/>
    <col min="21" max="21" width="9.109375" style="7"/>
    <col min="22" max="22" width="10.5546875" style="7" customWidth="1"/>
    <col min="23" max="23" width="10.6640625" style="7" customWidth="1"/>
    <col min="24" max="24" width="9.33203125" style="7" bestFit="1" customWidth="1"/>
    <col min="25" max="25" width="12.44140625" style="7" bestFit="1" customWidth="1"/>
    <col min="26" max="26" width="13.44140625" style="7" bestFit="1" customWidth="1"/>
    <col min="27" max="27" width="23.5546875" style="7" customWidth="1"/>
    <col min="28" max="28" width="14.109375" style="7" bestFit="1" customWidth="1"/>
    <col min="29" max="16384" width="9.109375" style="7"/>
  </cols>
  <sheetData>
    <row r="1" spans="1:28" x14ac:dyDescent="0.3">
      <c r="A1" s="2"/>
      <c r="B1" s="2"/>
      <c r="C1" s="13"/>
      <c r="D1" s="2"/>
      <c r="E1" s="13"/>
      <c r="F1" s="13"/>
      <c r="G1" s="13"/>
      <c r="H1" s="14"/>
      <c r="I1" s="14"/>
      <c r="J1" s="2"/>
      <c r="K1" s="2"/>
      <c r="L1" s="2"/>
      <c r="M1" s="13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5" customHeight="1" x14ac:dyDescent="0.3">
      <c r="A2" s="134" t="s">
        <v>175</v>
      </c>
      <c r="B2" s="135"/>
      <c r="C2" s="136" t="s">
        <v>176</v>
      </c>
      <c r="D2" s="136"/>
      <c r="E2" s="136"/>
      <c r="F2" s="136"/>
      <c r="G2" s="136"/>
      <c r="H2" s="136"/>
      <c r="I2" s="13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7.6" customHeight="1" x14ac:dyDescent="0.3">
      <c r="A3" s="134" t="s">
        <v>174</v>
      </c>
      <c r="B3" s="137"/>
      <c r="C3" s="138" t="s">
        <v>177</v>
      </c>
      <c r="D3" s="139"/>
      <c r="E3" s="139"/>
      <c r="F3" s="139"/>
      <c r="G3" s="139"/>
      <c r="H3" s="139"/>
      <c r="I3" s="13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" customHeight="1" x14ac:dyDescent="0.3">
      <c r="A4" s="134" t="s">
        <v>173</v>
      </c>
      <c r="B4" s="137"/>
      <c r="C4" s="140" t="s">
        <v>171</v>
      </c>
      <c r="D4" s="136"/>
      <c r="E4" s="136"/>
      <c r="F4" s="136"/>
      <c r="G4" s="136"/>
      <c r="H4" s="136"/>
      <c r="I4" s="13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4.4" thickBot="1" x14ac:dyDescent="0.35">
      <c r="A5" s="2"/>
      <c r="B5" s="2"/>
      <c r="C5" s="13"/>
      <c r="D5" s="2"/>
      <c r="E5" s="13"/>
      <c r="F5" s="13"/>
      <c r="G5" s="13"/>
      <c r="H5" s="14"/>
      <c r="I5" s="14"/>
      <c r="J5" s="2"/>
      <c r="K5" s="2"/>
      <c r="L5" s="2"/>
      <c r="M5" s="1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15" customHeight="1" x14ac:dyDescent="0.3">
      <c r="A6" s="110" t="s">
        <v>0</v>
      </c>
      <c r="B6" s="111" t="s">
        <v>1</v>
      </c>
      <c r="C6" s="158" t="s">
        <v>7</v>
      </c>
      <c r="D6" s="111" t="s">
        <v>12</v>
      </c>
      <c r="E6" s="158" t="s">
        <v>8</v>
      </c>
      <c r="F6" s="158" t="s">
        <v>2</v>
      </c>
      <c r="G6" s="158" t="s">
        <v>4</v>
      </c>
      <c r="H6" s="158" t="s">
        <v>159</v>
      </c>
      <c r="I6" s="163" t="s">
        <v>158</v>
      </c>
      <c r="J6" s="2"/>
      <c r="K6" s="13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8" x14ac:dyDescent="0.3">
      <c r="A7" s="112" t="s">
        <v>85</v>
      </c>
      <c r="B7" s="8" t="s">
        <v>90</v>
      </c>
      <c r="C7" s="159"/>
      <c r="D7" s="8"/>
      <c r="E7" s="159"/>
      <c r="F7" s="159"/>
      <c r="G7" s="159"/>
      <c r="H7" s="159"/>
      <c r="I7" s="164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8" x14ac:dyDescent="0.3">
      <c r="A8" s="113">
        <v>1</v>
      </c>
      <c r="B8" s="165" t="s">
        <v>11</v>
      </c>
      <c r="C8" s="166"/>
      <c r="D8" s="166"/>
      <c r="E8" s="166"/>
      <c r="F8" s="166"/>
      <c r="G8" s="166"/>
      <c r="H8" s="166"/>
      <c r="I8" s="16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8" x14ac:dyDescent="0.3">
      <c r="A9" s="114">
        <v>1.01</v>
      </c>
      <c r="B9" s="27" t="s">
        <v>37</v>
      </c>
      <c r="C9" s="20" t="s">
        <v>61</v>
      </c>
      <c r="D9" s="20"/>
      <c r="E9" s="28" t="s">
        <v>13</v>
      </c>
      <c r="F9" s="1" t="s">
        <v>3</v>
      </c>
      <c r="G9" s="3">
        <v>1</v>
      </c>
      <c r="H9" s="4"/>
      <c r="I9" s="115">
        <f t="shared" ref="I9:I36" si="0">H9*G9</f>
        <v>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3">
      <c r="A10" s="114">
        <v>1.02</v>
      </c>
      <c r="B10" s="27" t="s">
        <v>60</v>
      </c>
      <c r="C10" s="20" t="s">
        <v>61</v>
      </c>
      <c r="D10" s="20"/>
      <c r="E10" s="28" t="s">
        <v>14</v>
      </c>
      <c r="F10" s="1" t="s">
        <v>3</v>
      </c>
      <c r="G10" s="3">
        <v>1</v>
      </c>
      <c r="H10" s="4"/>
      <c r="I10" s="115">
        <f t="shared" si="0"/>
        <v>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x14ac:dyDescent="0.3">
      <c r="A11" s="114">
        <v>1.03</v>
      </c>
      <c r="B11" s="27" t="s">
        <v>38</v>
      </c>
      <c r="C11" s="20" t="s">
        <v>61</v>
      </c>
      <c r="D11" s="20"/>
      <c r="E11" s="28" t="s">
        <v>15</v>
      </c>
      <c r="F11" s="1" t="s">
        <v>3</v>
      </c>
      <c r="G11" s="3">
        <v>1</v>
      </c>
      <c r="H11" s="4"/>
      <c r="I11" s="115">
        <f t="shared" si="0"/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3">
      <c r="A12" s="114">
        <v>1.04</v>
      </c>
      <c r="B12" s="27" t="s">
        <v>38</v>
      </c>
      <c r="C12" s="20" t="s">
        <v>61</v>
      </c>
      <c r="D12" s="20"/>
      <c r="E12" s="28" t="s">
        <v>16</v>
      </c>
      <c r="F12" s="1" t="s">
        <v>3</v>
      </c>
      <c r="G12" s="3">
        <v>1</v>
      </c>
      <c r="H12" s="4"/>
      <c r="I12" s="115">
        <f t="shared" si="0"/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3">
      <c r="A13" s="114">
        <v>1.05</v>
      </c>
      <c r="B13" s="27" t="s">
        <v>39</v>
      </c>
      <c r="C13" s="20" t="s">
        <v>61</v>
      </c>
      <c r="D13" s="20"/>
      <c r="E13" s="28" t="s">
        <v>55</v>
      </c>
      <c r="F13" s="1" t="s">
        <v>3</v>
      </c>
      <c r="G13" s="3">
        <v>1</v>
      </c>
      <c r="H13" s="4"/>
      <c r="I13" s="115">
        <f>H13*G13</f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3">
      <c r="A14" s="114">
        <v>1.06</v>
      </c>
      <c r="B14" s="27" t="s">
        <v>40</v>
      </c>
      <c r="C14" s="20" t="s">
        <v>61</v>
      </c>
      <c r="D14" s="20"/>
      <c r="E14" s="28" t="s">
        <v>17</v>
      </c>
      <c r="F14" s="1" t="s">
        <v>3</v>
      </c>
      <c r="G14" s="3">
        <v>1</v>
      </c>
      <c r="H14" s="4"/>
      <c r="I14" s="115">
        <f t="shared" si="0"/>
        <v>0</v>
      </c>
      <c r="J14" s="15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3">
      <c r="A15" s="114">
        <v>1.07</v>
      </c>
      <c r="B15" s="27" t="s">
        <v>39</v>
      </c>
      <c r="C15" s="20" t="s">
        <v>61</v>
      </c>
      <c r="D15" s="20"/>
      <c r="E15" s="28" t="s">
        <v>54</v>
      </c>
      <c r="F15" s="1" t="s">
        <v>3</v>
      </c>
      <c r="G15" s="3">
        <v>1</v>
      </c>
      <c r="H15" s="4"/>
      <c r="I15" s="115">
        <f t="shared" si="0"/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ht="27.6" x14ac:dyDescent="0.3">
      <c r="A16" s="114">
        <v>1.08</v>
      </c>
      <c r="B16" s="27" t="s">
        <v>42</v>
      </c>
      <c r="C16" s="20" t="s">
        <v>66</v>
      </c>
      <c r="D16" s="20"/>
      <c r="E16" s="29" t="s">
        <v>18</v>
      </c>
      <c r="F16" s="1" t="s">
        <v>3</v>
      </c>
      <c r="G16" s="3">
        <v>1</v>
      </c>
      <c r="H16" s="4"/>
      <c r="I16" s="115">
        <f>H16*G16</f>
        <v>0</v>
      </c>
      <c r="J16" s="15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27.6" x14ac:dyDescent="0.3">
      <c r="A17" s="114">
        <v>1.0900000000000001</v>
      </c>
      <c r="B17" s="27" t="s">
        <v>41</v>
      </c>
      <c r="C17" s="20" t="s">
        <v>66</v>
      </c>
      <c r="D17" s="20"/>
      <c r="E17" s="28" t="s">
        <v>19</v>
      </c>
      <c r="F17" s="1" t="s">
        <v>3</v>
      </c>
      <c r="G17" s="3">
        <v>1</v>
      </c>
      <c r="H17" s="4"/>
      <c r="I17" s="115">
        <f t="shared" si="0"/>
        <v>0</v>
      </c>
      <c r="J17" s="15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27.6" x14ac:dyDescent="0.3">
      <c r="A18" s="116" t="s">
        <v>5</v>
      </c>
      <c r="B18" s="27" t="s">
        <v>43</v>
      </c>
      <c r="C18" s="20" t="s">
        <v>66</v>
      </c>
      <c r="D18" s="20"/>
      <c r="E18" s="28" t="s">
        <v>20</v>
      </c>
      <c r="F18" s="1" t="s">
        <v>3</v>
      </c>
      <c r="G18" s="3">
        <v>1</v>
      </c>
      <c r="H18" s="4"/>
      <c r="I18" s="115">
        <f t="shared" si="0"/>
        <v>0</v>
      </c>
      <c r="J18" s="15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27.6" x14ac:dyDescent="0.3">
      <c r="A19" s="114">
        <v>1.1100000000000001</v>
      </c>
      <c r="B19" s="27" t="s">
        <v>44</v>
      </c>
      <c r="C19" s="20" t="s">
        <v>67</v>
      </c>
      <c r="D19" s="20"/>
      <c r="E19" s="28" t="s">
        <v>21</v>
      </c>
      <c r="F19" s="1" t="s">
        <v>3</v>
      </c>
      <c r="G19" s="3">
        <v>1</v>
      </c>
      <c r="H19" s="4"/>
      <c r="I19" s="115">
        <f>H19*G19</f>
        <v>0</v>
      </c>
      <c r="J19" s="15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27.6" x14ac:dyDescent="0.3">
      <c r="A20" s="114">
        <v>1.1200000000000001</v>
      </c>
      <c r="B20" s="27" t="s">
        <v>45</v>
      </c>
      <c r="C20" s="20" t="s">
        <v>68</v>
      </c>
      <c r="D20" s="20"/>
      <c r="E20" s="28" t="s">
        <v>22</v>
      </c>
      <c r="F20" s="1" t="s">
        <v>3</v>
      </c>
      <c r="G20" s="3">
        <v>1</v>
      </c>
      <c r="H20" s="4"/>
      <c r="I20" s="115">
        <f t="shared" si="0"/>
        <v>0</v>
      </c>
      <c r="J20" s="15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27.6" x14ac:dyDescent="0.3">
      <c r="A21" s="114">
        <v>1.1299999999999999</v>
      </c>
      <c r="B21" s="27" t="s">
        <v>46</v>
      </c>
      <c r="C21" s="20" t="s">
        <v>67</v>
      </c>
      <c r="D21" s="20"/>
      <c r="E21" s="28" t="s">
        <v>23</v>
      </c>
      <c r="F21" s="1" t="s">
        <v>3</v>
      </c>
      <c r="G21" s="3">
        <v>1</v>
      </c>
      <c r="H21" s="4"/>
      <c r="I21" s="115">
        <f t="shared" si="0"/>
        <v>0</v>
      </c>
      <c r="J21" s="15"/>
      <c r="K21" s="15"/>
      <c r="L21" s="2"/>
      <c r="M21" s="13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x14ac:dyDescent="0.3">
      <c r="A22" s="114">
        <v>1.1399999999999999</v>
      </c>
      <c r="B22" s="27" t="s">
        <v>47</v>
      </c>
      <c r="C22" s="20" t="s">
        <v>62</v>
      </c>
      <c r="D22" s="20"/>
      <c r="E22" s="28" t="s">
        <v>24</v>
      </c>
      <c r="F22" s="1" t="s">
        <v>3</v>
      </c>
      <c r="G22" s="3">
        <v>4</v>
      </c>
      <c r="H22" s="4"/>
      <c r="I22" s="115">
        <f t="shared" si="0"/>
        <v>0</v>
      </c>
      <c r="J22" s="15"/>
      <c r="K22" s="15"/>
      <c r="L22" s="2"/>
      <c r="M22" s="13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x14ac:dyDescent="0.3">
      <c r="A23" s="114">
        <v>1.1499999999999999</v>
      </c>
      <c r="B23" s="27" t="s">
        <v>48</v>
      </c>
      <c r="C23" s="20" t="s">
        <v>62</v>
      </c>
      <c r="D23" s="20"/>
      <c r="E23" s="28" t="s">
        <v>25</v>
      </c>
      <c r="F23" s="1" t="s">
        <v>3</v>
      </c>
      <c r="G23" s="5">
        <v>2</v>
      </c>
      <c r="H23" s="4"/>
      <c r="I23" s="115">
        <f>H23*G23</f>
        <v>0</v>
      </c>
      <c r="J23" s="15"/>
      <c r="K23" s="15"/>
      <c r="L23" s="2"/>
      <c r="M23" s="13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27.6" x14ac:dyDescent="0.3">
      <c r="A24" s="114">
        <v>1.1599999999999999</v>
      </c>
      <c r="B24" s="30" t="s">
        <v>49</v>
      </c>
      <c r="C24" s="20" t="s">
        <v>67</v>
      </c>
      <c r="D24" s="20"/>
      <c r="E24" s="28" t="s">
        <v>26</v>
      </c>
      <c r="F24" s="1" t="s">
        <v>3</v>
      </c>
      <c r="G24" s="5">
        <v>6</v>
      </c>
      <c r="H24" s="4"/>
      <c r="I24" s="115">
        <f t="shared" si="0"/>
        <v>0</v>
      </c>
      <c r="J24" s="15"/>
      <c r="K24" s="15"/>
      <c r="L24" s="2"/>
      <c r="M24" s="13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x14ac:dyDescent="0.3">
      <c r="A25" s="114">
        <v>1.17</v>
      </c>
      <c r="B25" s="117" t="s">
        <v>50</v>
      </c>
      <c r="C25" s="20" t="s">
        <v>62</v>
      </c>
      <c r="D25" s="20"/>
      <c r="E25" s="28" t="s">
        <v>27</v>
      </c>
      <c r="F25" s="1" t="s">
        <v>3</v>
      </c>
      <c r="G25" s="5">
        <v>2</v>
      </c>
      <c r="H25" s="4"/>
      <c r="I25" s="115">
        <f>H25*G25</f>
        <v>0</v>
      </c>
      <c r="J25" s="15"/>
      <c r="K25" s="15"/>
      <c r="L25" s="2"/>
      <c r="M25" s="13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27.6" x14ac:dyDescent="0.3">
      <c r="A26" s="114">
        <v>1.18</v>
      </c>
      <c r="B26" s="27" t="s">
        <v>51</v>
      </c>
      <c r="C26" s="20" t="s">
        <v>63</v>
      </c>
      <c r="D26" s="20"/>
      <c r="E26" s="28" t="s">
        <v>28</v>
      </c>
      <c r="F26" s="1" t="s">
        <v>3</v>
      </c>
      <c r="G26" s="5">
        <v>1</v>
      </c>
      <c r="H26" s="4"/>
      <c r="I26" s="115">
        <f>H26*G26</f>
        <v>0</v>
      </c>
      <c r="J26" s="15"/>
      <c r="K26" s="15"/>
      <c r="L26" s="2"/>
      <c r="M26" s="13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27.6" x14ac:dyDescent="0.3">
      <c r="A27" s="114">
        <v>1.19</v>
      </c>
      <c r="B27" s="27" t="s">
        <v>52</v>
      </c>
      <c r="C27" s="20" t="s">
        <v>63</v>
      </c>
      <c r="D27" s="20"/>
      <c r="E27" s="28" t="s">
        <v>29</v>
      </c>
      <c r="F27" s="1" t="s">
        <v>3</v>
      </c>
      <c r="G27" s="5">
        <v>1</v>
      </c>
      <c r="H27" s="4"/>
      <c r="I27" s="115">
        <f t="shared" si="0"/>
        <v>0</v>
      </c>
      <c r="J27" s="15"/>
      <c r="K27" s="15"/>
      <c r="L27" s="2"/>
      <c r="M27" s="13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27.6" x14ac:dyDescent="0.3">
      <c r="A28" s="116" t="s">
        <v>9</v>
      </c>
      <c r="B28" s="27" t="s">
        <v>53</v>
      </c>
      <c r="C28" s="20" t="s">
        <v>67</v>
      </c>
      <c r="D28" s="20"/>
      <c r="E28" s="28" t="s">
        <v>30</v>
      </c>
      <c r="F28" s="1" t="s">
        <v>3</v>
      </c>
      <c r="G28" s="5">
        <v>9</v>
      </c>
      <c r="H28" s="4"/>
      <c r="I28" s="115">
        <f t="shared" ref="I28:I35" si="1">H28*G28</f>
        <v>0</v>
      </c>
      <c r="J28" s="15"/>
      <c r="K28" s="15"/>
      <c r="L28" s="2"/>
      <c r="M28" s="13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x14ac:dyDescent="0.3">
      <c r="A29" s="114">
        <v>1.21</v>
      </c>
      <c r="B29" s="27" t="s">
        <v>57</v>
      </c>
      <c r="C29" s="20" t="s">
        <v>64</v>
      </c>
      <c r="D29" s="20"/>
      <c r="E29" s="28" t="s">
        <v>31</v>
      </c>
      <c r="F29" s="1" t="s">
        <v>3</v>
      </c>
      <c r="G29" s="5">
        <v>1</v>
      </c>
      <c r="H29" s="4"/>
      <c r="I29" s="115">
        <f t="shared" si="1"/>
        <v>0</v>
      </c>
      <c r="J29" s="15"/>
      <c r="K29" s="15"/>
      <c r="L29" s="2"/>
      <c r="M29" s="13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x14ac:dyDescent="0.3">
      <c r="A30" s="114">
        <v>1.22</v>
      </c>
      <c r="B30" s="27" t="s">
        <v>56</v>
      </c>
      <c r="C30" s="20" t="s">
        <v>64</v>
      </c>
      <c r="D30" s="20"/>
      <c r="E30" s="28" t="s">
        <v>32</v>
      </c>
      <c r="F30" s="1" t="s">
        <v>3</v>
      </c>
      <c r="G30" s="5">
        <v>1</v>
      </c>
      <c r="H30" s="4"/>
      <c r="I30" s="115">
        <f t="shared" si="1"/>
        <v>0</v>
      </c>
      <c r="J30" s="15"/>
      <c r="K30" s="15"/>
      <c r="L30" s="2"/>
      <c r="M30" s="13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27.6" x14ac:dyDescent="0.3">
      <c r="A31" s="114">
        <v>1.23</v>
      </c>
      <c r="B31" s="27" t="s">
        <v>58</v>
      </c>
      <c r="C31" s="20" t="s">
        <v>69</v>
      </c>
      <c r="D31" s="20"/>
      <c r="E31" s="28" t="s">
        <v>33</v>
      </c>
      <c r="F31" s="1" t="s">
        <v>3</v>
      </c>
      <c r="G31" s="5">
        <v>17</v>
      </c>
      <c r="H31" s="4"/>
      <c r="I31" s="115">
        <f t="shared" si="1"/>
        <v>0</v>
      </c>
      <c r="J31" s="15"/>
      <c r="K31" s="15"/>
      <c r="L31" s="2"/>
      <c r="M31" s="13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x14ac:dyDescent="0.3">
      <c r="A32" s="114">
        <v>1.24</v>
      </c>
      <c r="B32" s="27" t="s">
        <v>59</v>
      </c>
      <c r="C32" s="20" t="s">
        <v>65</v>
      </c>
      <c r="D32" s="20"/>
      <c r="E32" s="28" t="s">
        <v>34</v>
      </c>
      <c r="F32" s="1" t="s">
        <v>3</v>
      </c>
      <c r="G32" s="5">
        <v>4</v>
      </c>
      <c r="H32" s="4"/>
      <c r="I32" s="115">
        <f t="shared" si="1"/>
        <v>0</v>
      </c>
      <c r="J32" s="15"/>
      <c r="K32" s="15"/>
      <c r="L32" s="2"/>
      <c r="M32" s="13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x14ac:dyDescent="0.3">
      <c r="A33" s="114">
        <v>1.25</v>
      </c>
      <c r="B33" s="27" t="s">
        <v>82</v>
      </c>
      <c r="C33" s="20" t="s">
        <v>65</v>
      </c>
      <c r="D33" s="20"/>
      <c r="E33" s="28" t="s">
        <v>35</v>
      </c>
      <c r="F33" s="1" t="s">
        <v>3</v>
      </c>
      <c r="G33" s="3">
        <v>1</v>
      </c>
      <c r="H33" s="4"/>
      <c r="I33" s="115">
        <f t="shared" si="1"/>
        <v>0</v>
      </c>
      <c r="J33" s="15"/>
      <c r="K33" s="15"/>
      <c r="L33" s="2"/>
      <c r="M33" s="13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x14ac:dyDescent="0.3">
      <c r="A34" s="114">
        <v>1.26</v>
      </c>
      <c r="B34" s="27" t="s">
        <v>83</v>
      </c>
      <c r="C34" s="20" t="s">
        <v>65</v>
      </c>
      <c r="D34" s="20"/>
      <c r="E34" s="28" t="s">
        <v>36</v>
      </c>
      <c r="F34" s="1" t="s">
        <v>3</v>
      </c>
      <c r="G34" s="3">
        <v>1</v>
      </c>
      <c r="H34" s="4"/>
      <c r="I34" s="115">
        <f t="shared" si="1"/>
        <v>0</v>
      </c>
      <c r="J34" s="15"/>
      <c r="K34" s="15"/>
      <c r="L34" s="2"/>
      <c r="M34" s="13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x14ac:dyDescent="0.3">
      <c r="A35" s="114">
        <v>1.27</v>
      </c>
      <c r="B35" s="27" t="s">
        <v>39</v>
      </c>
      <c r="C35" s="20" t="s">
        <v>61</v>
      </c>
      <c r="D35" s="20"/>
      <c r="E35" s="28" t="s">
        <v>70</v>
      </c>
      <c r="F35" s="1" t="s">
        <v>3</v>
      </c>
      <c r="G35" s="3">
        <v>1</v>
      </c>
      <c r="H35" s="4"/>
      <c r="I35" s="115">
        <f t="shared" si="1"/>
        <v>0</v>
      </c>
      <c r="J35" s="15"/>
      <c r="K35" s="15"/>
      <c r="L35" s="2"/>
      <c r="M35" s="13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x14ac:dyDescent="0.3">
      <c r="A36" s="116" t="s">
        <v>84</v>
      </c>
      <c r="B36" s="27" t="s">
        <v>39</v>
      </c>
      <c r="C36" s="20" t="s">
        <v>61</v>
      </c>
      <c r="D36" s="20"/>
      <c r="E36" s="28" t="s">
        <v>71</v>
      </c>
      <c r="F36" s="1" t="s">
        <v>3</v>
      </c>
      <c r="G36" s="3">
        <v>1</v>
      </c>
      <c r="H36" s="4"/>
      <c r="I36" s="115">
        <f t="shared" si="0"/>
        <v>0</v>
      </c>
      <c r="J36" s="15"/>
      <c r="K36" s="15"/>
      <c r="L36" s="2"/>
      <c r="M36" s="13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x14ac:dyDescent="0.3">
      <c r="A37" s="114">
        <v>1.29</v>
      </c>
      <c r="B37" s="27" t="s">
        <v>39</v>
      </c>
      <c r="C37" s="20" t="s">
        <v>61</v>
      </c>
      <c r="D37" s="20"/>
      <c r="E37" s="28" t="s">
        <v>72</v>
      </c>
      <c r="F37" s="1" t="s">
        <v>3</v>
      </c>
      <c r="G37" s="3">
        <v>1</v>
      </c>
      <c r="H37" s="4"/>
      <c r="I37" s="115">
        <f t="shared" ref="I37:I44" si="2">H37*G37</f>
        <v>0</v>
      </c>
      <c r="J37" s="15"/>
      <c r="K37" s="15"/>
      <c r="L37" s="2"/>
      <c r="M37" s="13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x14ac:dyDescent="0.3">
      <c r="A38" s="116" t="s">
        <v>10</v>
      </c>
      <c r="B38" s="27" t="s">
        <v>39</v>
      </c>
      <c r="C38" s="20" t="s">
        <v>61</v>
      </c>
      <c r="D38" s="20"/>
      <c r="E38" s="28" t="s">
        <v>73</v>
      </c>
      <c r="F38" s="1" t="s">
        <v>3</v>
      </c>
      <c r="G38" s="3">
        <v>1</v>
      </c>
      <c r="H38" s="4"/>
      <c r="I38" s="115">
        <f t="shared" si="2"/>
        <v>0</v>
      </c>
      <c r="J38" s="15"/>
      <c r="K38" s="15"/>
      <c r="L38" s="2"/>
      <c r="M38" s="13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x14ac:dyDescent="0.3">
      <c r="A39" s="114">
        <v>1.31</v>
      </c>
      <c r="B39" s="27" t="s">
        <v>39</v>
      </c>
      <c r="C39" s="20" t="s">
        <v>61</v>
      </c>
      <c r="D39" s="20"/>
      <c r="E39" s="28" t="s">
        <v>74</v>
      </c>
      <c r="F39" s="1" t="s">
        <v>3</v>
      </c>
      <c r="G39" s="3">
        <v>1</v>
      </c>
      <c r="H39" s="4"/>
      <c r="I39" s="115">
        <f t="shared" si="2"/>
        <v>0</v>
      </c>
      <c r="J39" s="15"/>
      <c r="K39" s="15"/>
      <c r="L39" s="2"/>
      <c r="M39" s="13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27.6" x14ac:dyDescent="0.3">
      <c r="A40" s="114">
        <v>1.32</v>
      </c>
      <c r="B40" s="27" t="s">
        <v>79</v>
      </c>
      <c r="C40" s="20" t="s">
        <v>78</v>
      </c>
      <c r="D40" s="4"/>
      <c r="E40" s="31" t="s">
        <v>75</v>
      </c>
      <c r="F40" s="1" t="s">
        <v>3</v>
      </c>
      <c r="G40" s="3">
        <v>1</v>
      </c>
      <c r="H40" s="4"/>
      <c r="I40" s="115">
        <f t="shared" si="2"/>
        <v>0</v>
      </c>
      <c r="J40" s="15"/>
      <c r="K40" s="15"/>
      <c r="L40" s="2"/>
      <c r="M40" s="13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x14ac:dyDescent="0.3">
      <c r="A41" s="114">
        <v>1.33</v>
      </c>
      <c r="B41" s="27" t="s">
        <v>86</v>
      </c>
      <c r="C41" s="20" t="s">
        <v>65</v>
      </c>
      <c r="E41" s="28" t="s">
        <v>76</v>
      </c>
      <c r="F41" s="1" t="s">
        <v>3</v>
      </c>
      <c r="G41" s="5">
        <v>5</v>
      </c>
      <c r="H41" s="4"/>
      <c r="I41" s="118">
        <f t="shared" si="2"/>
        <v>0</v>
      </c>
      <c r="J41" s="15"/>
      <c r="K41" s="2"/>
      <c r="L41" s="1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x14ac:dyDescent="0.3">
      <c r="A42" s="114">
        <v>1.34</v>
      </c>
      <c r="B42" s="27" t="s">
        <v>87</v>
      </c>
      <c r="C42" s="20" t="s">
        <v>65</v>
      </c>
      <c r="D42" s="20"/>
      <c r="E42" s="28" t="s">
        <v>77</v>
      </c>
      <c r="F42" s="1" t="s">
        <v>3</v>
      </c>
      <c r="G42" s="5">
        <v>11</v>
      </c>
      <c r="H42" s="4"/>
      <c r="I42" s="118">
        <f t="shared" si="2"/>
        <v>0</v>
      </c>
      <c r="K42" s="2"/>
      <c r="L42" s="13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x14ac:dyDescent="0.3">
      <c r="A43" s="114">
        <v>1.35</v>
      </c>
      <c r="B43" s="27" t="s">
        <v>88</v>
      </c>
      <c r="C43" s="20" t="s">
        <v>65</v>
      </c>
      <c r="D43" s="32"/>
      <c r="E43" s="28" t="s">
        <v>80</v>
      </c>
      <c r="F43" s="1" t="s">
        <v>3</v>
      </c>
      <c r="G43" s="6">
        <v>1</v>
      </c>
      <c r="H43" s="4"/>
      <c r="I43" s="118">
        <f t="shared" si="2"/>
        <v>0</v>
      </c>
      <c r="K43" s="2"/>
      <c r="L43" s="13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x14ac:dyDescent="0.3">
      <c r="A44" s="114">
        <v>1.36</v>
      </c>
      <c r="B44" s="27" t="s">
        <v>89</v>
      </c>
      <c r="C44" s="20" t="s">
        <v>65</v>
      </c>
      <c r="D44" s="32"/>
      <c r="E44" s="28" t="s">
        <v>81</v>
      </c>
      <c r="F44" s="1" t="s">
        <v>3</v>
      </c>
      <c r="G44" s="6">
        <v>12</v>
      </c>
      <c r="H44" s="4"/>
      <c r="I44" s="118">
        <f t="shared" si="2"/>
        <v>0</v>
      </c>
      <c r="K44" s="2"/>
      <c r="L44" s="13"/>
      <c r="M44" s="2"/>
      <c r="N44" s="13"/>
      <c r="O44" s="2"/>
      <c r="P44" s="13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27.6" x14ac:dyDescent="0.3">
      <c r="A45" s="119">
        <v>1.37</v>
      </c>
      <c r="B45" s="27" t="s">
        <v>170</v>
      </c>
      <c r="C45" s="20" t="s">
        <v>117</v>
      </c>
      <c r="D45" s="20"/>
      <c r="E45" s="28"/>
      <c r="F45" s="1" t="s">
        <v>118</v>
      </c>
      <c r="G45" s="5">
        <v>3.32</v>
      </c>
      <c r="H45" s="4"/>
      <c r="I45" s="118">
        <f>H45*G45</f>
        <v>0</v>
      </c>
      <c r="K45" s="2"/>
      <c r="L45" s="13"/>
      <c r="M45" s="2"/>
      <c r="N45" s="13"/>
      <c r="O45" s="2"/>
      <c r="P45" s="13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x14ac:dyDescent="0.3">
      <c r="A46" s="113"/>
      <c r="B46" s="155" t="s">
        <v>168</v>
      </c>
      <c r="C46" s="156"/>
      <c r="D46" s="156"/>
      <c r="E46" s="156"/>
      <c r="F46" s="156"/>
      <c r="G46" s="156"/>
      <c r="H46" s="157"/>
      <c r="I46" s="120">
        <f>SUM(I9:I45)</f>
        <v>0</v>
      </c>
      <c r="K46" s="2"/>
      <c r="L46" s="13"/>
      <c r="M46" s="2"/>
      <c r="N46" s="13"/>
      <c r="O46" s="2"/>
      <c r="P46" s="13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x14ac:dyDescent="0.3">
      <c r="A47" s="132"/>
      <c r="B47" s="160" t="s">
        <v>6</v>
      </c>
      <c r="C47" s="161"/>
      <c r="D47" s="161"/>
      <c r="E47" s="161"/>
      <c r="F47" s="161"/>
      <c r="G47" s="161"/>
      <c r="H47" s="162"/>
      <c r="I47" s="130">
        <f>20/100*I46</f>
        <v>0</v>
      </c>
      <c r="K47" s="2"/>
      <c r="L47" s="13"/>
      <c r="M47" s="2"/>
      <c r="N47" s="13"/>
      <c r="O47" s="2"/>
      <c r="P47" s="13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4.4" thickBot="1" x14ac:dyDescent="0.35">
      <c r="A48" s="121"/>
      <c r="B48" s="154" t="s">
        <v>169</v>
      </c>
      <c r="C48" s="154"/>
      <c r="D48" s="154"/>
      <c r="E48" s="154"/>
      <c r="F48" s="154"/>
      <c r="G48" s="154"/>
      <c r="H48" s="154"/>
      <c r="I48" s="122">
        <f>I46+I47</f>
        <v>0</v>
      </c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x14ac:dyDescent="0.3">
      <c r="A49" s="2"/>
      <c r="B49" s="2"/>
      <c r="C49" s="13"/>
      <c r="D49" s="2"/>
      <c r="E49" s="13"/>
      <c r="F49" s="13"/>
      <c r="G49" s="13"/>
      <c r="H49" s="14"/>
      <c r="I49" s="14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3.5" customHeight="1" x14ac:dyDescent="0.3">
      <c r="A50" s="144"/>
      <c r="B50" s="144"/>
      <c r="C50" s="144"/>
      <c r="D50" s="144"/>
      <c r="E50" s="144"/>
      <c r="F50" s="144"/>
      <c r="G50" s="144"/>
      <c r="H50" s="144"/>
      <c r="I50" s="144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x14ac:dyDescent="0.3">
      <c r="A51" s="2"/>
      <c r="B51" s="2"/>
      <c r="C51" s="13"/>
      <c r="D51" s="2"/>
      <c r="E51" s="13"/>
      <c r="F51" s="13"/>
      <c r="G51" s="13"/>
      <c r="H51" s="14"/>
      <c r="I51" s="14"/>
      <c r="J51" s="2"/>
      <c r="K51" s="2"/>
      <c r="L51" s="2"/>
      <c r="M51" s="13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x14ac:dyDescent="0.3">
      <c r="A52" s="2"/>
      <c r="B52" s="2"/>
      <c r="C52" s="13"/>
      <c r="D52" s="2"/>
      <c r="E52" s="13"/>
      <c r="F52" s="13"/>
      <c r="G52" s="13"/>
      <c r="H52" s="14"/>
      <c r="I52" s="14"/>
      <c r="J52" s="2"/>
      <c r="K52" s="2"/>
      <c r="L52" s="2"/>
      <c r="M52" s="13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x14ac:dyDescent="0.3">
      <c r="A53" s="2"/>
      <c r="B53" s="2"/>
      <c r="C53" s="13"/>
      <c r="D53" s="2"/>
      <c r="E53" s="13"/>
      <c r="F53" s="13"/>
      <c r="G53" s="13"/>
      <c r="H53" s="14"/>
      <c r="I53" s="14"/>
      <c r="J53" s="2"/>
      <c r="K53" s="2"/>
      <c r="L53" s="2"/>
      <c r="M53" s="13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x14ac:dyDescent="0.3">
      <c r="A54" s="2"/>
      <c r="B54" s="2"/>
      <c r="C54" s="13"/>
      <c r="D54" s="2"/>
      <c r="E54" s="13"/>
      <c r="F54" s="13"/>
      <c r="G54" s="13"/>
      <c r="H54" s="14"/>
      <c r="I54" s="14"/>
      <c r="J54" s="2"/>
      <c r="K54" s="2"/>
      <c r="L54" s="2"/>
      <c r="M54" s="13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x14ac:dyDescent="0.3">
      <c r="A55" s="2"/>
      <c r="B55" s="2"/>
      <c r="C55" s="13"/>
      <c r="D55" s="2"/>
      <c r="E55" s="13"/>
      <c r="F55" s="13"/>
      <c r="G55" s="13"/>
      <c r="H55" s="14"/>
      <c r="I55" s="14"/>
      <c r="J55" s="2"/>
      <c r="K55" s="2"/>
      <c r="L55" s="2"/>
      <c r="M55" s="13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x14ac:dyDescent="0.3">
      <c r="A56" s="2"/>
      <c r="B56" s="2"/>
      <c r="C56" s="13"/>
      <c r="D56" s="2"/>
      <c r="E56" s="13"/>
      <c r="F56" s="13"/>
      <c r="G56" s="13"/>
      <c r="H56" s="14"/>
      <c r="I56" s="14"/>
      <c r="J56" s="2"/>
      <c r="K56" s="2"/>
      <c r="L56" s="2"/>
      <c r="M56" s="13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x14ac:dyDescent="0.3">
      <c r="A57" s="2"/>
      <c r="B57" s="2"/>
      <c r="C57" s="13"/>
      <c r="D57" s="2"/>
      <c r="E57" s="13"/>
      <c r="F57" s="13"/>
      <c r="G57" s="13"/>
      <c r="H57" s="14"/>
      <c r="I57" s="14"/>
      <c r="J57" s="2"/>
      <c r="K57" s="2"/>
      <c r="L57" s="2"/>
      <c r="M57" s="13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x14ac:dyDescent="0.3">
      <c r="J58" s="2"/>
      <c r="K58" s="2"/>
      <c r="L58" s="2"/>
      <c r="M58" s="13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x14ac:dyDescent="0.3">
      <c r="J59" s="2"/>
      <c r="K59" s="2"/>
      <c r="L59" s="2"/>
      <c r="M59" s="13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x14ac:dyDescent="0.3">
      <c r="J60" s="2"/>
      <c r="K60" s="2"/>
      <c r="L60" s="2"/>
      <c r="M60" s="13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x14ac:dyDescent="0.3">
      <c r="J61" s="2"/>
      <c r="K61" s="2"/>
      <c r="L61" s="2"/>
      <c r="M61" s="13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x14ac:dyDescent="0.3">
      <c r="J62" s="2"/>
      <c r="K62" s="2"/>
      <c r="L62" s="2"/>
      <c r="M62" s="13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x14ac:dyDescent="0.3">
      <c r="J63" s="2"/>
      <c r="K63" s="2"/>
      <c r="L63" s="2"/>
      <c r="M63" s="13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x14ac:dyDescent="0.3">
      <c r="J64" s="2"/>
      <c r="K64" s="2"/>
      <c r="L64" s="2"/>
      <c r="M64" s="13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0:28" x14ac:dyDescent="0.3">
      <c r="J65" s="2"/>
      <c r="K65" s="2"/>
      <c r="L65" s="2"/>
      <c r="M65" s="13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0:28" x14ac:dyDescent="0.3">
      <c r="J66" s="2"/>
      <c r="K66" s="2"/>
      <c r="L66" s="2"/>
      <c r="M66" s="13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0:28" x14ac:dyDescent="0.3">
      <c r="J67" s="2"/>
      <c r="K67" s="2"/>
      <c r="L67" s="2"/>
      <c r="M67" s="13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0:28" x14ac:dyDescent="0.3">
      <c r="J68" s="2"/>
      <c r="K68" s="2"/>
      <c r="L68" s="2"/>
      <c r="M68" s="13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0:28" x14ac:dyDescent="0.3">
      <c r="J69" s="2"/>
      <c r="K69" s="2"/>
      <c r="L69" s="2"/>
      <c r="M69" s="13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</sheetData>
  <sheetProtection algorithmName="SHA-512" hashValue="74GyeMI6JnC2g0Q86CZqlqnjikzX9I/0g+p9Yi73B5d3tuxJ0Ukk2xlKh1qJ/3W0cbc016v1tMVBF3owFsKGtg==" saltValue="aMB7blOMcz0Alc7RD1pYAw==" spinCount="100000" sheet="1" objects="1" scenarios="1"/>
  <protectedRanges>
    <protectedRange sqref="H9:H45" name="Range1"/>
  </protectedRanges>
  <mergeCells count="17">
    <mergeCell ref="A50:I50"/>
    <mergeCell ref="B48:H48"/>
    <mergeCell ref="A2:B2"/>
    <mergeCell ref="B46:H46"/>
    <mergeCell ref="H6:H7"/>
    <mergeCell ref="B47:H47"/>
    <mergeCell ref="I6:I7"/>
    <mergeCell ref="C6:C7"/>
    <mergeCell ref="E6:E7"/>
    <mergeCell ref="F6:F7"/>
    <mergeCell ref="G6:G7"/>
    <mergeCell ref="B8:I8"/>
    <mergeCell ref="A3:B3"/>
    <mergeCell ref="A4:B4"/>
    <mergeCell ref="C2:I2"/>
    <mergeCell ref="C3:I3"/>
    <mergeCell ref="C4:I4"/>
  </mergeCells>
  <phoneticPr fontId="7" type="noConversion"/>
  <pageMargins left="0.2" right="0.2" top="0.75" bottom="0.75" header="0.3" footer="0.3"/>
  <pageSetup paperSize="9" scale="9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CFE7D-E853-4858-8EC6-FDFE86CEF839}">
  <sheetPr>
    <tabColor rgb="FF00B050"/>
  </sheetPr>
  <dimension ref="A1:AD15"/>
  <sheetViews>
    <sheetView topLeftCell="A9" zoomScaleNormal="100" workbookViewId="0">
      <selection activeCell="I6" sqref="I6"/>
    </sheetView>
  </sheetViews>
  <sheetFormatPr defaultColWidth="9.109375" defaultRowHeight="13.8" x14ac:dyDescent="0.3"/>
  <cols>
    <col min="1" max="1" width="3.88671875" style="7" customWidth="1"/>
    <col min="2" max="2" width="16.6640625" style="23" customWidth="1"/>
    <col min="3" max="3" width="23.88671875" style="7" customWidth="1"/>
    <col min="4" max="4" width="5.5546875" style="16" customWidth="1"/>
    <col min="5" max="5" width="15.44140625" style="16" customWidth="1"/>
    <col min="6" max="6" width="15.5546875" style="16" customWidth="1"/>
    <col min="7" max="7" width="30.109375" style="16" customWidth="1"/>
    <col min="8" max="8" width="15.5546875" style="16" customWidth="1"/>
    <col min="9" max="9" width="20" style="16" customWidth="1"/>
    <col min="10" max="11" width="9.109375" style="7" customWidth="1"/>
    <col min="12" max="16384" width="9.109375" style="7"/>
  </cols>
  <sheetData>
    <row r="1" spans="1:30" x14ac:dyDescent="0.3">
      <c r="A1" s="2"/>
      <c r="B1" s="18"/>
      <c r="C1" s="13"/>
      <c r="D1" s="13"/>
      <c r="E1" s="13"/>
      <c r="F1" s="13"/>
      <c r="G1" s="13"/>
      <c r="H1" s="13"/>
      <c r="I1" s="13"/>
      <c r="J1" s="2"/>
      <c r="K1" s="2"/>
    </row>
    <row r="2" spans="1:30" ht="15" customHeight="1" x14ac:dyDescent="0.3">
      <c r="A2" s="134" t="s">
        <v>175</v>
      </c>
      <c r="B2" s="135"/>
      <c r="C2" s="136" t="s">
        <v>176</v>
      </c>
      <c r="D2" s="136"/>
      <c r="E2" s="136"/>
      <c r="F2" s="136"/>
      <c r="G2" s="136"/>
      <c r="H2" s="136"/>
      <c r="I2" s="13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30" ht="27.6" customHeight="1" x14ac:dyDescent="0.3">
      <c r="A3" s="134" t="s">
        <v>174</v>
      </c>
      <c r="B3" s="137"/>
      <c r="C3" s="138" t="s">
        <v>177</v>
      </c>
      <c r="D3" s="139"/>
      <c r="E3" s="139"/>
      <c r="F3" s="139"/>
      <c r="G3" s="139"/>
      <c r="H3" s="139"/>
      <c r="I3" s="13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30" ht="15" customHeight="1" x14ac:dyDescent="0.3">
      <c r="A4" s="134" t="s">
        <v>173</v>
      </c>
      <c r="B4" s="137"/>
      <c r="C4" s="140" t="s">
        <v>171</v>
      </c>
      <c r="D4" s="136"/>
      <c r="E4" s="136"/>
      <c r="F4" s="136"/>
      <c r="G4" s="136"/>
      <c r="H4" s="136"/>
      <c r="I4" s="13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30" x14ac:dyDescent="0.3">
      <c r="B5" s="23" t="s">
        <v>116</v>
      </c>
    </row>
    <row r="6" spans="1:30" ht="24.75" customHeight="1" x14ac:dyDescent="0.3">
      <c r="A6" s="35" t="s">
        <v>0</v>
      </c>
      <c r="B6" s="24" t="s">
        <v>91</v>
      </c>
      <c r="C6" s="25" t="s">
        <v>92</v>
      </c>
      <c r="D6" s="25" t="s">
        <v>4</v>
      </c>
      <c r="E6" s="25" t="s">
        <v>93</v>
      </c>
      <c r="F6" s="25" t="s">
        <v>94</v>
      </c>
      <c r="G6" s="25" t="s">
        <v>95</v>
      </c>
      <c r="H6" s="24" t="s">
        <v>96</v>
      </c>
      <c r="I6" s="26" t="s">
        <v>97</v>
      </c>
    </row>
    <row r="7" spans="1:30" ht="144" customHeight="1" x14ac:dyDescent="0.3">
      <c r="A7" s="19">
        <v>1</v>
      </c>
      <c r="B7" s="27" t="s">
        <v>98</v>
      </c>
      <c r="C7" s="20" t="s">
        <v>99</v>
      </c>
      <c r="D7" s="1">
        <v>4</v>
      </c>
      <c r="E7" s="11"/>
      <c r="F7" s="12">
        <f t="shared" ref="F7:F12" si="0">E7*D7</f>
        <v>0</v>
      </c>
      <c r="G7" s="21"/>
      <c r="H7" s="20" t="s">
        <v>67</v>
      </c>
      <c r="I7" s="22" t="s">
        <v>100</v>
      </c>
    </row>
    <row r="8" spans="1:30" ht="151.5" customHeight="1" x14ac:dyDescent="0.3">
      <c r="A8" s="19">
        <v>2</v>
      </c>
      <c r="B8" s="27" t="s">
        <v>101</v>
      </c>
      <c r="C8" s="20" t="s">
        <v>99</v>
      </c>
      <c r="D8" s="1">
        <v>36</v>
      </c>
      <c r="E8" s="11"/>
      <c r="F8" s="12">
        <f t="shared" si="0"/>
        <v>0</v>
      </c>
      <c r="G8" s="21"/>
      <c r="H8" s="20" t="s">
        <v>67</v>
      </c>
      <c r="I8" s="22" t="s">
        <v>102</v>
      </c>
    </row>
    <row r="9" spans="1:30" ht="160.5" customHeight="1" x14ac:dyDescent="0.3">
      <c r="A9" s="19">
        <v>3</v>
      </c>
      <c r="B9" s="27" t="s">
        <v>103</v>
      </c>
      <c r="C9" s="20" t="s">
        <v>104</v>
      </c>
      <c r="D9" s="1">
        <v>2</v>
      </c>
      <c r="E9" s="11"/>
      <c r="F9" s="12">
        <f t="shared" si="0"/>
        <v>0</v>
      </c>
      <c r="G9" s="1"/>
      <c r="H9" s="20" t="s">
        <v>105</v>
      </c>
      <c r="I9" s="22" t="s">
        <v>106</v>
      </c>
    </row>
    <row r="10" spans="1:30" ht="147" customHeight="1" x14ac:dyDescent="0.3">
      <c r="A10" s="19">
        <v>4</v>
      </c>
      <c r="B10" s="27" t="s">
        <v>107</v>
      </c>
      <c r="C10" s="20" t="s">
        <v>108</v>
      </c>
      <c r="D10" s="1">
        <v>94</v>
      </c>
      <c r="E10" s="11"/>
      <c r="F10" s="12">
        <f>E10*D10</f>
        <v>0</v>
      </c>
      <c r="G10" s="1"/>
      <c r="H10" s="20" t="s">
        <v>65</v>
      </c>
      <c r="I10" s="22" t="s">
        <v>109</v>
      </c>
    </row>
    <row r="11" spans="1:30" ht="155.25" customHeight="1" x14ac:dyDescent="0.3">
      <c r="A11" s="19">
        <v>5</v>
      </c>
      <c r="B11" s="27" t="s">
        <v>110</v>
      </c>
      <c r="C11" s="20" t="s">
        <v>111</v>
      </c>
      <c r="D11" s="1">
        <v>5</v>
      </c>
      <c r="E11" s="11"/>
      <c r="F11" s="12">
        <f t="shared" si="0"/>
        <v>0</v>
      </c>
      <c r="G11" s="1"/>
      <c r="H11" s="20" t="s">
        <v>65</v>
      </c>
      <c r="I11" s="22" t="s">
        <v>112</v>
      </c>
    </row>
    <row r="12" spans="1:30" ht="136.5" customHeight="1" x14ac:dyDescent="0.3">
      <c r="A12" s="19">
        <v>6</v>
      </c>
      <c r="B12" s="27" t="s">
        <v>113</v>
      </c>
      <c r="C12" s="20" t="s">
        <v>114</v>
      </c>
      <c r="D12" s="1">
        <v>1</v>
      </c>
      <c r="E12" s="11"/>
      <c r="F12" s="12">
        <f t="shared" si="0"/>
        <v>0</v>
      </c>
      <c r="G12" s="1"/>
      <c r="H12" s="20" t="s">
        <v>65</v>
      </c>
      <c r="I12" s="22" t="s">
        <v>115</v>
      </c>
    </row>
    <row r="13" spans="1:30" x14ac:dyDescent="0.3">
      <c r="A13" s="131"/>
      <c r="B13" s="169" t="s">
        <v>157</v>
      </c>
      <c r="C13" s="169"/>
      <c r="D13" s="169"/>
      <c r="E13" s="169"/>
      <c r="F13" s="59">
        <f>SUM(F7:F12)</f>
        <v>0</v>
      </c>
      <c r="G13" s="21"/>
      <c r="H13" s="21"/>
      <c r="I13" s="21"/>
      <c r="J13" s="16"/>
      <c r="K13" s="16"/>
      <c r="M13" s="2"/>
      <c r="N13" s="13"/>
      <c r="O13" s="2"/>
      <c r="P13" s="13"/>
      <c r="Q13" s="2"/>
      <c r="R13" s="13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x14ac:dyDescent="0.3">
      <c r="A14" s="34"/>
      <c r="B14" s="170" t="s">
        <v>6</v>
      </c>
      <c r="C14" s="170"/>
      <c r="D14" s="170"/>
      <c r="E14" s="170"/>
      <c r="F14" s="61">
        <f>20/100*F13</f>
        <v>0</v>
      </c>
      <c r="G14" s="21"/>
      <c r="H14" s="21"/>
      <c r="I14" s="21"/>
      <c r="J14" s="16"/>
      <c r="K14" s="16"/>
      <c r="M14" s="2"/>
      <c r="N14" s="13"/>
      <c r="O14" s="2"/>
      <c r="P14" s="13"/>
      <c r="Q14" s="2"/>
      <c r="R14" s="13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x14ac:dyDescent="0.3">
      <c r="A15" s="10"/>
      <c r="B15" s="168" t="s">
        <v>160</v>
      </c>
      <c r="C15" s="168"/>
      <c r="D15" s="168"/>
      <c r="E15" s="168"/>
      <c r="F15" s="60">
        <f>F13+F14</f>
        <v>0</v>
      </c>
      <c r="G15" s="21"/>
      <c r="H15" s="21"/>
      <c r="I15" s="21"/>
      <c r="J15" s="16"/>
      <c r="K15" s="16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</sheetData>
  <sheetProtection algorithmName="SHA-512" hashValue="NmMhQMjJNQbpXFPKybd5IgZA92Du4deFyIIfCxXInBCPTSff5CeEBLkhcWZD2xACIXhZL/hjh3Dky0bDGco65g==" saltValue="zTzLX07kA/3QOxNIZi8iSw==" spinCount="100000" sheet="1" objects="1" scenarios="1"/>
  <protectedRanges>
    <protectedRange sqref="E7:E12" name="Range1"/>
  </protectedRanges>
  <mergeCells count="9">
    <mergeCell ref="B15:E15"/>
    <mergeCell ref="B13:E13"/>
    <mergeCell ref="B14:E14"/>
    <mergeCell ref="A2:B2"/>
    <mergeCell ref="C2:I2"/>
    <mergeCell ref="A3:B3"/>
    <mergeCell ref="C3:I3"/>
    <mergeCell ref="A4:B4"/>
    <mergeCell ref="C4:I4"/>
  </mergeCells>
  <hyperlinks>
    <hyperlink ref="I9" r:id="rId1" xr:uid="{E31CDB30-6AC1-4624-BBAF-63989BE29887}"/>
    <hyperlink ref="I10" r:id="rId2" xr:uid="{3DA6DBDE-2DC9-4014-A786-93EB65A9D4E9}"/>
    <hyperlink ref="I11" r:id="rId3" xr:uid="{0DBED7CD-4DF2-4B07-B094-4497B0EF307F}"/>
    <hyperlink ref="I12" r:id="rId4" xr:uid="{81013CE6-D40A-403C-B365-2D936C3526D7}"/>
    <hyperlink ref="I7" r:id="rId5" xr:uid="{D764F6B2-998B-43D0-AEC0-7987DA73265A}"/>
    <hyperlink ref="I8" r:id="rId6" xr:uid="{00339F47-33B9-4B78-9E7C-AF76DEF24685}"/>
  </hyperlinks>
  <pageMargins left="0.7" right="0.7" top="0.75" bottom="0.75" header="0.3" footer="0.3"/>
  <pageSetup orientation="portrait" r:id="rId7"/>
  <drawing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B254E-9BEC-4D31-B6B7-D3234A03B97A}">
  <sheetPr>
    <tabColor rgb="FF00B050"/>
  </sheetPr>
  <dimension ref="A1:AD10"/>
  <sheetViews>
    <sheetView zoomScale="85" zoomScaleNormal="85" workbookViewId="0">
      <selection activeCell="I6" sqref="I6"/>
    </sheetView>
  </sheetViews>
  <sheetFormatPr defaultColWidth="9.109375" defaultRowHeight="13.8" x14ac:dyDescent="0.3"/>
  <cols>
    <col min="1" max="1" width="3.88671875" style="7" customWidth="1"/>
    <col min="2" max="2" width="16.6640625" style="23" customWidth="1"/>
    <col min="3" max="3" width="37.44140625" style="7" customWidth="1"/>
    <col min="4" max="4" width="10.6640625" style="16" customWidth="1"/>
    <col min="5" max="5" width="15.44140625" style="16" customWidth="1"/>
    <col min="6" max="6" width="15.5546875" style="16" customWidth="1"/>
    <col min="7" max="7" width="30.109375" style="16" customWidth="1"/>
    <col min="8" max="8" width="15.5546875" style="16" customWidth="1"/>
    <col min="9" max="9" width="20" style="16" customWidth="1"/>
    <col min="10" max="16384" width="9.109375" style="7"/>
  </cols>
  <sheetData>
    <row r="1" spans="1:30" ht="15" customHeight="1" x14ac:dyDescent="0.3">
      <c r="A1" s="134" t="s">
        <v>175</v>
      </c>
      <c r="B1" s="135"/>
      <c r="C1" s="136" t="s">
        <v>176</v>
      </c>
      <c r="D1" s="136"/>
      <c r="E1" s="136"/>
      <c r="F1" s="136"/>
      <c r="G1" s="136"/>
      <c r="H1" s="136"/>
      <c r="I1" s="13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30" ht="27.6" customHeight="1" x14ac:dyDescent="0.3">
      <c r="A2" s="134" t="s">
        <v>174</v>
      </c>
      <c r="B2" s="137"/>
      <c r="C2" s="138" t="s">
        <v>177</v>
      </c>
      <c r="D2" s="139"/>
      <c r="E2" s="139"/>
      <c r="F2" s="139"/>
      <c r="G2" s="139"/>
      <c r="H2" s="139"/>
      <c r="I2" s="13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30" ht="15" customHeight="1" x14ac:dyDescent="0.3">
      <c r="A3" s="134" t="s">
        <v>173</v>
      </c>
      <c r="B3" s="137"/>
      <c r="C3" s="140" t="s">
        <v>171</v>
      </c>
      <c r="D3" s="136"/>
      <c r="E3" s="136"/>
      <c r="F3" s="136"/>
      <c r="G3" s="136"/>
      <c r="H3" s="136"/>
      <c r="I3" s="13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30" x14ac:dyDescent="0.3">
      <c r="B4" s="23" t="s">
        <v>154</v>
      </c>
    </row>
    <row r="5" spans="1:30" ht="24.75" customHeight="1" x14ac:dyDescent="0.3">
      <c r="A5" s="35" t="s">
        <v>0</v>
      </c>
      <c r="B5" s="24" t="s">
        <v>91</v>
      </c>
      <c r="C5" s="25" t="s">
        <v>92</v>
      </c>
      <c r="D5" s="25" t="s">
        <v>4</v>
      </c>
      <c r="E5" s="25" t="s">
        <v>93</v>
      </c>
      <c r="F5" s="25" t="s">
        <v>94</v>
      </c>
      <c r="G5" s="25" t="s">
        <v>95</v>
      </c>
      <c r="H5" s="24" t="s">
        <v>96</v>
      </c>
      <c r="I5" s="26" t="s">
        <v>97</v>
      </c>
    </row>
    <row r="6" spans="1:30" ht="151.5" customHeight="1" x14ac:dyDescent="0.3">
      <c r="A6" s="19">
        <v>1</v>
      </c>
      <c r="B6" s="27" t="s">
        <v>150</v>
      </c>
      <c r="C6" s="93" t="s">
        <v>161</v>
      </c>
      <c r="D6" s="1">
        <v>1</v>
      </c>
      <c r="E6" s="11"/>
      <c r="F6" s="12">
        <f t="shared" ref="F6" si="0">E6*D6</f>
        <v>0</v>
      </c>
      <c r="G6" s="21"/>
      <c r="H6" s="20" t="s">
        <v>152</v>
      </c>
      <c r="I6" s="22" t="s">
        <v>151</v>
      </c>
    </row>
    <row r="7" spans="1:30" ht="151.5" customHeight="1" x14ac:dyDescent="0.3">
      <c r="A7" s="123">
        <v>2</v>
      </c>
      <c r="B7" s="124" t="s">
        <v>165</v>
      </c>
      <c r="C7" s="93" t="s">
        <v>166</v>
      </c>
      <c r="D7" s="1">
        <v>1</v>
      </c>
      <c r="E7" s="11"/>
      <c r="F7" s="12">
        <f>D7*E7</f>
        <v>0</v>
      </c>
      <c r="G7" s="21" t="e" vm="1">
        <v>#VALUE!</v>
      </c>
      <c r="H7" s="20" t="s">
        <v>152</v>
      </c>
      <c r="I7" s="22" t="s">
        <v>167</v>
      </c>
    </row>
    <row r="8" spans="1:30" x14ac:dyDescent="0.3">
      <c r="A8" s="9"/>
      <c r="B8" s="142" t="s">
        <v>162</v>
      </c>
      <c r="C8" s="142"/>
      <c r="D8" s="142"/>
      <c r="E8" s="142"/>
      <c r="F8" s="92">
        <f>F7+F6</f>
        <v>0</v>
      </c>
      <c r="G8" s="125"/>
      <c r="H8" s="125"/>
      <c r="I8" s="125"/>
      <c r="J8" s="16"/>
      <c r="K8" s="16"/>
      <c r="M8" s="2"/>
      <c r="N8" s="13"/>
      <c r="O8" s="2"/>
      <c r="P8" s="13"/>
      <c r="Q8" s="2"/>
      <c r="R8" s="13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3">
      <c r="A9" s="33"/>
      <c r="B9" s="143" t="s">
        <v>163</v>
      </c>
      <c r="C9" s="143"/>
      <c r="D9" s="143"/>
      <c r="E9" s="143"/>
      <c r="F9" s="59">
        <f>20/100*F8</f>
        <v>0</v>
      </c>
      <c r="G9" s="125"/>
      <c r="H9" s="125"/>
      <c r="I9" s="125"/>
      <c r="J9" s="16"/>
      <c r="K9" s="16"/>
      <c r="M9" s="2"/>
      <c r="N9" s="13"/>
      <c r="O9" s="2"/>
      <c r="P9" s="13"/>
      <c r="Q9" s="2"/>
      <c r="R9" s="13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3">
      <c r="A10" s="126"/>
      <c r="B10" s="141" t="s">
        <v>164</v>
      </c>
      <c r="C10" s="141"/>
      <c r="D10" s="141"/>
      <c r="E10" s="141"/>
      <c r="F10" s="127">
        <f>F8+F9</f>
        <v>0</v>
      </c>
      <c r="G10" s="128"/>
      <c r="H10" s="128"/>
      <c r="I10" s="128"/>
      <c r="J10" s="16"/>
      <c r="K10" s="16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</sheetData>
  <sheetProtection algorithmName="SHA-512" hashValue="waGh9fCaxq6YOKNU4N42sxRuZ55dkgLolvnC/eKub6p314ZMVnhNJPxk4lWgeCrqeOo1cJJpl/+yEZY/r6xOkQ==" saltValue="UimAU26TQP0o8pmWdCiQWQ==" spinCount="100000" sheet="1" objects="1" scenarios="1"/>
  <protectedRanges>
    <protectedRange sqref="E6:E7" name="Range1"/>
  </protectedRanges>
  <mergeCells count="9">
    <mergeCell ref="B10:E10"/>
    <mergeCell ref="B8:E8"/>
    <mergeCell ref="B9:E9"/>
    <mergeCell ref="A1:B1"/>
    <mergeCell ref="C1:I1"/>
    <mergeCell ref="A2:B2"/>
    <mergeCell ref="C2:I2"/>
    <mergeCell ref="A3:B3"/>
    <mergeCell ref="C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Permbledhje</vt:lpstr>
      <vt:lpstr>A_Mobilim</vt:lpstr>
      <vt:lpstr>B_Mobilje te Gatshme</vt:lpstr>
      <vt:lpstr>C_Elektroshtepiake</vt:lpstr>
      <vt:lpstr>A_Mobilim!Print_Titles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ArchiAxis</dc:creator>
  <cp:lastModifiedBy>Etleva Dhami</cp:lastModifiedBy>
  <cp:lastPrinted>2026-01-30T09:16:15Z</cp:lastPrinted>
  <dcterms:created xsi:type="dcterms:W3CDTF">2024-12-02T10:28:37Z</dcterms:created>
  <dcterms:modified xsi:type="dcterms:W3CDTF">2026-03-10T15:34:08Z</dcterms:modified>
</cp:coreProperties>
</file>