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N:\Entrepreneurship\Implementing Projects\BIDs TIDS Implementation\09. EDA\00198- QV Tushemisht Elektrike+ Ndertimore\Per publikim\word\"/>
    </mc:Choice>
  </mc:AlternateContent>
  <xr:revisionPtr revIDLastSave="0" documentId="8_{79CF690C-600A-44F0-8B9D-78A114CA2AAF}" xr6:coauthVersionLast="47" xr6:coauthVersionMax="47" xr10:uidLastSave="{00000000-0000-0000-0000-000000000000}"/>
  <bookViews>
    <workbookView xWindow="-120" yWindow="-120" windowWidth="29040" windowHeight="15720" tabRatio="740" activeTab="7" xr2:uid="{00000000-000D-0000-FFFF-FFFF00000000}"/>
  </bookViews>
  <sheets>
    <sheet name="Permbledhje" sheetId="16" r:id="rId1"/>
    <sheet name="D_Elektrike" sheetId="9" r:id="rId2"/>
    <sheet name="E_Ndricim F" sheetId="10" r:id="rId3"/>
    <sheet name="F_Ndricim V" sheetId="11" r:id="rId4"/>
    <sheet name="G_Ndricim i Jashtem F" sheetId="17" r:id="rId5"/>
    <sheet name="H_Ndricim i Jashtem V" sheetId="18" r:id="rId6"/>
    <sheet name="I_Kondicionim" sheetId="8" r:id="rId7"/>
    <sheet name="J_Ndertimore" sheetId="1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6" l="1"/>
  <c r="F62" i="9"/>
  <c r="F9" i="9" l="1"/>
  <c r="F10" i="9"/>
  <c r="F38" i="9" s="1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40" i="9"/>
  <c r="F41" i="9"/>
  <c r="F48" i="9" s="1"/>
  <c r="F42" i="9"/>
  <c r="F43" i="9"/>
  <c r="F44" i="9"/>
  <c r="F45" i="9"/>
  <c r="F46" i="9"/>
  <c r="F47" i="9"/>
  <c r="F50" i="9"/>
  <c r="F51" i="9"/>
  <c r="F53" i="9"/>
  <c r="F54" i="9"/>
  <c r="F55" i="9"/>
  <c r="F56" i="9"/>
  <c r="F9" i="11"/>
  <c r="F9" i="8"/>
  <c r="F8" i="8"/>
  <c r="F19" i="12"/>
  <c r="F23" i="12"/>
  <c r="D27" i="16" s="1"/>
  <c r="F18" i="12"/>
  <c r="C13" i="16"/>
  <c r="F61" i="9"/>
  <c r="F60" i="9"/>
  <c r="F59" i="9"/>
  <c r="F58" i="9"/>
  <c r="C21" i="16"/>
  <c r="C19" i="16"/>
  <c r="C9" i="16"/>
  <c r="C10" i="16"/>
  <c r="C11" i="16"/>
  <c r="C12" i="16"/>
  <c r="F12" i="18"/>
  <c r="F11" i="18"/>
  <c r="F10" i="18"/>
  <c r="F9" i="18"/>
  <c r="F13" i="18" s="1"/>
  <c r="F12" i="17"/>
  <c r="F11" i="17"/>
  <c r="F10" i="17"/>
  <c r="F9" i="17"/>
  <c r="F13" i="17" s="1"/>
  <c r="E19" i="16" s="1"/>
  <c r="F19" i="16" s="1"/>
  <c r="G19" i="16" s="1"/>
  <c r="W19" i="16" s="1"/>
  <c r="F14" i="18" l="1"/>
  <c r="F15" i="18" s="1"/>
  <c r="D21" i="16"/>
  <c r="F14" i="17"/>
  <c r="F15" i="17" s="1"/>
  <c r="D13" i="16"/>
  <c r="D18" i="16"/>
  <c r="E18" i="16" s="1"/>
  <c r="F18" i="16" s="1"/>
  <c r="G18" i="16" s="1"/>
  <c r="W18" i="16" s="1"/>
  <c r="E21" i="16" l="1"/>
  <c r="F21" i="16" s="1"/>
  <c r="G21" i="16" s="1"/>
  <c r="W21" i="16" s="1"/>
  <c r="D20" i="16"/>
  <c r="E20" i="16" s="1"/>
  <c r="F20" i="16" s="1"/>
  <c r="G20" i="16" s="1"/>
  <c r="W20" i="16" s="1"/>
  <c r="D12" i="16"/>
  <c r="D11" i="16"/>
  <c r="D10" i="16"/>
  <c r="F63" i="9" l="1"/>
  <c r="D8" i="16"/>
  <c r="C17" i="16"/>
  <c r="F17" i="8"/>
  <c r="F16" i="8"/>
  <c r="F13" i="8"/>
  <c r="F64" i="9" l="1"/>
  <c r="F65" i="9" s="1"/>
  <c r="F15" i="8"/>
  <c r="F14" i="8"/>
  <c r="F12" i="8"/>
  <c r="F11" i="8"/>
  <c r="F10" i="8"/>
  <c r="E11" i="16"/>
  <c r="F11" i="16" s="1"/>
  <c r="G11" i="16" s="1"/>
  <c r="W11" i="16" s="1"/>
  <c r="E10" i="16"/>
  <c r="F10" i="16" s="1"/>
  <c r="G10" i="16" s="1"/>
  <c r="W10" i="16" s="1"/>
  <c r="E9" i="16"/>
  <c r="F9" i="16" s="1"/>
  <c r="G9" i="16" s="1"/>
  <c r="W9" i="16" s="1"/>
  <c r="C15" i="16"/>
  <c r="H28" i="16"/>
  <c r="C27" i="16"/>
  <c r="C26" i="16"/>
  <c r="C25" i="16"/>
  <c r="C23" i="16"/>
  <c r="H10" i="16"/>
  <c r="I91" i="16"/>
  <c r="H79" i="16"/>
  <c r="H78" i="16"/>
  <c r="H77" i="16"/>
  <c r="H76" i="16"/>
  <c r="H74" i="16"/>
  <c r="H73" i="16"/>
  <c r="H71" i="16"/>
  <c r="H67" i="16"/>
  <c r="H66" i="16"/>
  <c r="H65" i="16"/>
  <c r="H62" i="16"/>
  <c r="H54" i="16"/>
  <c r="H53" i="16"/>
  <c r="H43" i="16"/>
  <c r="H41" i="16"/>
  <c r="H40" i="16"/>
  <c r="H39" i="16"/>
  <c r="H38" i="16"/>
  <c r="H37" i="16"/>
  <c r="H35" i="16"/>
  <c r="H34" i="16"/>
  <c r="H33" i="16"/>
  <c r="J31" i="16"/>
  <c r="J30" i="16"/>
  <c r="H9" i="16"/>
  <c r="H8" i="16"/>
  <c r="W7" i="16"/>
  <c r="G7" i="16"/>
  <c r="F7" i="16"/>
  <c r="E7" i="16"/>
  <c r="F18" i="8" l="1"/>
  <c r="F19" i="8" s="1"/>
  <c r="F20" i="8" s="1"/>
  <c r="D23" i="16"/>
  <c r="H52" i="16"/>
  <c r="E8" i="16"/>
  <c r="F8" i="16" s="1"/>
  <c r="G8" i="16" s="1"/>
  <c r="W8" i="16" s="1"/>
  <c r="D22" i="16" l="1"/>
  <c r="E23" i="16"/>
  <c r="F23" i="16" s="1"/>
  <c r="G23" i="16" s="1"/>
  <c r="W23" i="16" s="1"/>
  <c r="F12" i="12" l="1"/>
  <c r="F20" i="12"/>
  <c r="F16" i="12"/>
  <c r="F15" i="12"/>
  <c r="F21" i="12" s="1"/>
  <c r="D26" i="16" s="1"/>
  <c r="F17" i="12"/>
  <c r="D10" i="12"/>
  <c r="F10" i="12" s="1"/>
  <c r="D11" i="12"/>
  <c r="F11" i="12" s="1"/>
  <c r="D9" i="12"/>
  <c r="F9" i="12" s="1"/>
  <c r="F13" i="12" l="1"/>
  <c r="E22" i="16"/>
  <c r="D25" i="16" l="1"/>
  <c r="E25" i="16" s="1"/>
  <c r="F25" i="16" s="1"/>
  <c r="G25" i="16" s="1"/>
  <c r="W25" i="16" s="1"/>
  <c r="F24" i="12"/>
  <c r="D24" i="16" s="1"/>
  <c r="F22" i="16"/>
  <c r="E24" i="16" l="1"/>
  <c r="F24" i="16" s="1"/>
  <c r="G24" i="16" s="1"/>
  <c r="W24" i="16" s="1"/>
  <c r="F25" i="12"/>
  <c r="F26" i="12" s="1"/>
  <c r="G22" i="16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28" i="11" s="1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29" i="11" l="1"/>
  <c r="F30" i="11" s="1"/>
  <c r="D17" i="16"/>
  <c r="W22" i="16"/>
  <c r="F28" i="10"/>
  <c r="D15" i="16" s="1"/>
  <c r="D14" i="16" s="1"/>
  <c r="F29" i="10" l="1"/>
  <c r="F30" i="10" s="1"/>
  <c r="E16" i="16"/>
  <c r="F16" i="16" s="1"/>
  <c r="G16" i="16" s="1"/>
  <c r="W16" i="16" s="1"/>
  <c r="E17" i="16"/>
  <c r="F17" i="16" s="1"/>
  <c r="G17" i="16" s="1"/>
  <c r="W17" i="16" s="1"/>
  <c r="E14" i="16" l="1"/>
  <c r="F14" i="16" s="1"/>
  <c r="G14" i="16" s="1"/>
  <c r="W14" i="16" s="1"/>
  <c r="E15" i="16"/>
  <c r="F15" i="16" s="1"/>
  <c r="G15" i="16" s="1"/>
  <c r="W15" i="16" s="1"/>
  <c r="E28" i="16" l="1"/>
  <c r="F28" i="16"/>
  <c r="W28" i="16" l="1"/>
  <c r="G28" i="16"/>
  <c r="D28" i="16" l="1"/>
  <c r="X8" i="16" s="1"/>
  <c r="D29" i="16" l="1"/>
  <c r="D30" i="16" s="1"/>
  <c r="X22" i="16"/>
  <c r="X14" i="16"/>
  <c r="X20" i="16"/>
  <c r="X16" i="16"/>
  <c r="X18" i="16"/>
  <c r="X24" i="16"/>
</calcChain>
</file>

<file path=xl/sharedStrings.xml><?xml version="1.0" encoding="utf-8"?>
<sst xmlns="http://schemas.openxmlformats.org/spreadsheetml/2006/main" count="426" uniqueCount="213">
  <si>
    <t>Objekti:</t>
  </si>
  <si>
    <t>Nr.</t>
  </si>
  <si>
    <t>Emertimet e zerave</t>
  </si>
  <si>
    <t>Njesia</t>
  </si>
  <si>
    <t>cope</t>
  </si>
  <si>
    <t xml:space="preserve">TOTALI </t>
  </si>
  <si>
    <t>Sasia</t>
  </si>
  <si>
    <t>TVSH</t>
  </si>
  <si>
    <t>Total</t>
  </si>
  <si>
    <t>Cmimi pa TVSH</t>
  </si>
  <si>
    <t xml:space="preserve">Vlera </t>
  </si>
  <si>
    <t>I.</t>
  </si>
  <si>
    <t>Sistemi Fuqise</t>
  </si>
  <si>
    <t xml:space="preserve">F.V Kabell FG16OM16 5x16mm2 </t>
  </si>
  <si>
    <t>ml</t>
  </si>
  <si>
    <t xml:space="preserve">F.V Kabell FG16OM16 5x4mm2 </t>
  </si>
  <si>
    <t xml:space="preserve">F.V Kabell FG16OM16 3x4mm2 </t>
  </si>
  <si>
    <t>F.V Kabell FG16OM16 3x2.5mm2</t>
  </si>
  <si>
    <t>F.V Kabell FG16OM16 3x1.5mm2</t>
  </si>
  <si>
    <t>F.V Kabell FG16OM16 21x1.5mm2</t>
  </si>
  <si>
    <t xml:space="preserve">F.V Kuti BM + Suport + Kapak 3M </t>
  </si>
  <si>
    <t xml:space="preserve">F.V Kuti BM + Suport + Kapak 4M </t>
  </si>
  <si>
    <t xml:space="preserve">F.V Kuti BM + Suport + Kapak 6M </t>
  </si>
  <si>
    <t xml:space="preserve">F.V Kuti ne Dysheme 4M (Floor Box) 
</t>
  </si>
  <si>
    <t xml:space="preserve">F.V Kuti ne Dysheme 16M (Floor Box) 
</t>
  </si>
  <si>
    <t>F.V Priza Shuko 1P+N+T 16A</t>
  </si>
  <si>
    <t>F.V Celes I thjesht 10A</t>
  </si>
  <si>
    <t>F.V Kabell S/FTP CAT 6</t>
  </si>
  <si>
    <t>F.V Kabell FTG16OM16 2x2.5mm2</t>
  </si>
  <si>
    <t>F.V Priza rrjeti S/FTP Cat 6</t>
  </si>
  <si>
    <t>F.V Tub rigid fi 20 + aksesore</t>
  </si>
  <si>
    <t>F.V Tub rigid fi 25 + aksesore</t>
  </si>
  <si>
    <t>F.V Kuti Shperndarese PT7</t>
  </si>
  <si>
    <t>F.V Kanaline Plastike 100x60 me ndarje</t>
  </si>
  <si>
    <t>F.V Kuti Shperndarese 170x130 IP20 + Aksesore</t>
  </si>
  <si>
    <t>F.V Materiale te Imta</t>
  </si>
  <si>
    <t>total</t>
  </si>
  <si>
    <t>II.</t>
  </si>
  <si>
    <t xml:space="preserve">Sistemi Ndricimit  Brendshem FURNIZIM </t>
  </si>
  <si>
    <t>F. Ndricues tip spot LED 7w, 3000 k- 3500k, me kend te rotullueshem cilindrik, I kompletuar me reflektor.</t>
  </si>
  <si>
    <t>F. Bashkues per shine magnetike ON/OFF / DALI  e zeze</t>
  </si>
  <si>
    <t>F. Ushqyes fundor per shine magnetike ON/OFF / DALI  e zeze</t>
  </si>
  <si>
    <t>F. Aksesor per varje shine tip kavo 3M</t>
  </si>
  <si>
    <t xml:space="preserve">F. Transformator per shinata magnetike 200W , 220V- 48V 4.1A IP20 </t>
  </si>
  <si>
    <t xml:space="preserve">F. Spot rrethor inkaso I orientueshem , I bardhe 7W 3000K 3500K ,COB 560LM , 60° CRI80 220V Ø95mm </t>
  </si>
  <si>
    <t>F. Difuzor opal per shirit LED 17* 9 mm, 2m</t>
  </si>
  <si>
    <t xml:space="preserve">F. Transformator  per shirit LED 200W , 220V- 24V 8.32A IP20 </t>
  </si>
  <si>
    <t>F. Ndricues tip spot Linear 14W LED CCT 3000k - 3500k per pikturat ( Shiko Specifikimet)</t>
  </si>
  <si>
    <t>F. Ndricues  cilindrik I varur LED 6W, 3000 k - 3500k Ø75x400mm , kabell  200cm , I zi</t>
  </si>
  <si>
    <t>F. Shirit LED Organik 12.5w/m, 3000k - 3500 K , 48 V brenda struktures si rrjete hekuri</t>
  </si>
  <si>
    <t>F. Aksesor per varje shine tip kavo 3M per shiritin organik</t>
  </si>
  <si>
    <t xml:space="preserve">F. Transformator per shiritin organik  350W , 220V- 48V, IP20 </t>
  </si>
  <si>
    <t>F. Spot Mini ,  LED, I zi, per ambient te jashtem , 2W , 3000k - 3500K,  150lm CRI80 17º IP66 12VDC Dimmable(20-100%)</t>
  </si>
  <si>
    <t>F. Ndricues statik dyshemje me llampe E27 metal + mermer me krah me dimensione 165×35×Η193CM</t>
  </si>
  <si>
    <t>III.</t>
  </si>
  <si>
    <t xml:space="preserve">Sistemi Ndricimit  Brendshem VENDOSJE </t>
  </si>
  <si>
    <t>V. Ndricues tip spot LED 7w, 3000 k- 3500k, me kend te rotullueshem cilindrik, I kompletuar me reflektor.</t>
  </si>
  <si>
    <t>V. Shine Magnetike e zeze ON/OFF dhe DALI 48V 2 meter kompletuar me tapa fundore.</t>
  </si>
  <si>
    <t>V. Bashkues per shine magnetike ON/OFF / DALI  e zeze</t>
  </si>
  <si>
    <t>V. Ushqyes fundor per shine magnetike ON/OFF / DALI  e zeze</t>
  </si>
  <si>
    <t>V. Aksesor per varje shine tip kavo 3M</t>
  </si>
  <si>
    <t xml:space="preserve">V. Transformator per shinata magnetike 200W , 220V- 48V 4.1A IP20 </t>
  </si>
  <si>
    <t xml:space="preserve">V. Ndricues linear  piksor I zi  per shine magnetikec LED 12W CCT 3000k- 3500k </t>
  </si>
  <si>
    <t xml:space="preserve">V. Spot I zi  per shine magnetikec LED  12W CCT 3000k- 3500k </t>
  </si>
  <si>
    <t xml:space="preserve">V. Spot rrethor inkaso I orientueshem , I bardhe 7W 3000K 3500K ,COB 560LM , 60° CRI80 220V Ø95mm </t>
  </si>
  <si>
    <t xml:space="preserve">V. Shirit LED, 320LEDs/m, 8W/m, 3000k- 3500 K </t>
  </si>
  <si>
    <t>V. Difuzor opal per shirit LED 17* 9 mm, 2m</t>
  </si>
  <si>
    <t xml:space="preserve">V. Transformator  per shirit LED 200W , 220V- 24V 8.32A IP20 </t>
  </si>
  <si>
    <t>V. Ndricues tip spot Linear 14W LED CCT 3000k - 3500k per pikturat</t>
  </si>
  <si>
    <t>V. Ndricues  cilindrik I varur LED 6W, 3000 k - 3500k Ø75x400mm , kabell  200cm , I zi</t>
  </si>
  <si>
    <t>V. Shirit LED Organik 12.5w/m, 3000k - 3500 K , 48 V brenda struktures si rrjete hekuri</t>
  </si>
  <si>
    <t>V. Aksesor per varje shine tip kavo 3M per shiritin organik</t>
  </si>
  <si>
    <t xml:space="preserve">V. Transformator per shiritin organik  350W , 220V- 48V, IP20 </t>
  </si>
  <si>
    <t>V. Spot Mini ,  LED, I zi, per ambient te jashtem , 2W , 3000k - 3500K,  150lm CRI80 17º IP66 12VDC Dimmable(20-100%)</t>
  </si>
  <si>
    <t>V. Ndricues statik dyshemje me llampe E27 metal + mermer me krah me dimensione 165×35×Η193CM</t>
  </si>
  <si>
    <t>Sistemi AUDIO</t>
  </si>
  <si>
    <t>Rack 42 Unit perfshire me te gjithe aksesoret + ventilator 800mmx800 mm</t>
  </si>
  <si>
    <t>Patch Panel 48Porta FTP CAT6A</t>
  </si>
  <si>
    <t xml:space="preserve">Patch Guide </t>
  </si>
  <si>
    <t>PDU 19" Bllok Prizash SET 6xShuko</t>
  </si>
  <si>
    <t>Tub fleksibel fi25 + aksesore</t>
  </si>
  <si>
    <t>Tub rigid fi25 + aksesore</t>
  </si>
  <si>
    <t>Kabell S/FTP CAT6A</t>
  </si>
  <si>
    <t xml:space="preserve">Panelet Elektrike te Shperndarjes </t>
  </si>
  <si>
    <t>Panel Elektrik I ri  (sipas skemes elektrike)</t>
  </si>
  <si>
    <t>Punime Ndertimore</t>
  </si>
  <si>
    <t>Hapje  dhe rimushje kanali ne dysheme  per infrastrukture dhe vendosje torretosh</t>
  </si>
  <si>
    <t>Hapje kanali ne mure dhe riparim I tyre</t>
  </si>
  <si>
    <t xml:space="preserve">Sasia </t>
  </si>
  <si>
    <t xml:space="preserve">Mbledhja e gazit te sistemit VRF   , cmontimi I tre njesive te brendeshme nga dyshemeja  dhe montimi ne lartesi 3m  , mbushja me gaz dhe venia persewri ne pune  .    </t>
  </si>
  <si>
    <t xml:space="preserve">total </t>
  </si>
  <si>
    <t xml:space="preserve">Aksesore per montimin ne lartesi 3 m I tre pajisjeve. </t>
  </si>
  <si>
    <t xml:space="preserve">F.V Tub Cu i paratermoizoluar Ø 9.52 mm, i pershtashem per presion pune deri 40 bar.        </t>
  </si>
  <si>
    <t xml:space="preserve">F.V Tub Cu i paratermoizoluar Ø 15.88mm, i pershtashem per presion pune deri 40 bar.        </t>
  </si>
  <si>
    <t xml:space="preserve">F.V Kabell elektrik I skermuar  3 x1 mm2 ke komunikim   e njesive te brendshme  me te jashtemen        </t>
  </si>
  <si>
    <t xml:space="preserve">Hapje kanalesh , dhe mbyllje mbas instalimit te tubacioneve  dhe lyerje me boje .    </t>
  </si>
  <si>
    <t xml:space="preserve">F.V Gaz R410 A         </t>
  </si>
  <si>
    <t>kg</t>
  </si>
  <si>
    <t xml:space="preserve">F.V Atrecature ndihmese + rakorderi per tuba bakri, azot etj </t>
  </si>
  <si>
    <t>komplet</t>
  </si>
  <si>
    <t>F.V Tub PP Ø 32 mm per linjen e shkarkimit te kondensatit bashke me elementet e nevojshem per montim .</t>
  </si>
  <si>
    <t>F.V Rakorderi PP</t>
  </si>
  <si>
    <t>F.V Tub fleksibel fi 20mm</t>
  </si>
  <si>
    <t>F.V Tub fleksibel fi 25mm</t>
  </si>
  <si>
    <t>F.V Tub fleksibel fi 32mm</t>
  </si>
  <si>
    <t>Lloji I punimeve:</t>
  </si>
  <si>
    <t>Data:</t>
  </si>
  <si>
    <t>Punime elektrike</t>
  </si>
  <si>
    <t>m²</t>
  </si>
  <si>
    <t>Hapje kanali ne tavan dhe riparim I tyre</t>
  </si>
  <si>
    <r>
      <t xml:space="preserve">Lyerje e muratures dhe tavanit me dy duar me boje ekologjike gri e celet  </t>
    </r>
    <r>
      <rPr>
        <b/>
        <sz val="10"/>
        <rFont val="Calibri"/>
        <family val="2"/>
      </rPr>
      <t>Kodi_NCS S 1502-Y</t>
    </r>
    <r>
      <rPr>
        <sz val="10"/>
        <rFont val="Calibri"/>
        <family val="2"/>
      </rPr>
      <t xml:space="preserve"> </t>
    </r>
    <r>
      <rPr>
        <b/>
        <sz val="10"/>
        <rFont val="Calibri"/>
        <family val="2"/>
      </rPr>
      <t>kod orientues jo perfundimtar</t>
    </r>
    <r>
      <rPr>
        <sz val="10"/>
        <rFont val="Calibri"/>
        <family val="2"/>
      </rPr>
      <t xml:space="preserve"> (Ekspozita)</t>
    </r>
  </si>
  <si>
    <r>
      <t xml:space="preserve">Lyerje e muratures dhe tavanit me dy duar me boje ekologjike jeshile  </t>
    </r>
    <r>
      <rPr>
        <b/>
        <sz val="10"/>
        <rFont val="Calibri"/>
        <family val="2"/>
      </rPr>
      <t>Kodi_NCS S 1510-G20Y</t>
    </r>
    <r>
      <rPr>
        <sz val="10"/>
        <rFont val="Calibri"/>
        <family val="2"/>
      </rPr>
      <t xml:space="preserve"> </t>
    </r>
    <r>
      <rPr>
        <b/>
        <sz val="10"/>
        <rFont val="Calibri"/>
        <family val="2"/>
      </rPr>
      <t xml:space="preserve">kod orientues jo perfundimtar </t>
    </r>
    <r>
      <rPr>
        <sz val="10"/>
        <rFont val="Calibri"/>
        <family val="2"/>
      </rPr>
      <t>(Ekspozita)</t>
    </r>
  </si>
  <si>
    <r>
      <t xml:space="preserve">Lyerje e muratures dhe tavanit me dy duar me boje ekologjike gri e celet  </t>
    </r>
    <r>
      <rPr>
        <b/>
        <sz val="10"/>
        <rFont val="Calibri"/>
        <family val="2"/>
      </rPr>
      <t xml:space="preserve">Kodi_NCS S 1502-Y kod orientues jo perfundimtar </t>
    </r>
    <r>
      <rPr>
        <sz val="10"/>
        <rFont val="Calibri"/>
        <family val="2"/>
      </rPr>
      <t>(Zyrat Administrative)</t>
    </r>
  </si>
  <si>
    <r>
      <t xml:space="preserve">Lyerje e muratures dhe tavanit me dy duar me boje ekologjike jeshile ulliri  </t>
    </r>
    <r>
      <rPr>
        <b/>
        <sz val="10"/>
        <rFont val="Calibri"/>
        <family val="2"/>
      </rPr>
      <t xml:space="preserve">Kodi_NCS S 5020-G50Y / kod orientues jo perfundimtar </t>
    </r>
    <r>
      <rPr>
        <sz val="10"/>
        <rFont val="Calibri"/>
        <family val="2"/>
      </rPr>
      <t>(Zyrat Administrative)</t>
    </r>
  </si>
  <si>
    <t xml:space="preserve">Leter muri me printim </t>
  </si>
  <si>
    <t>F.V. shtrim i dyshemese me sistem rezine dekorative shumështresore me spesor rreth 4–5 mm, me perfundim transparent estetik, i pershtatshem per ambient muzeal, duke perfshire:
Cikli i Nenshtresave
Primer epoksi 2 komponentesh A+B (aplikimi: 1 dore)
Shtrese rezine epoksi vetoniveluese 2 komponentesh A+B, me rezistence te larte mekanike dhe ndaj konsumit, per rrafshim dhe krijim baze te qendrueshme (aplikimi: 1–2 duar)
Cikli i Dekorimit
Aplikim adezivi special me grafike te printuar te integruar, sipas projektit muzeografik, me ngjitje te plote dhe pa flluska ajri (aplikimi: 1 dore)
Rezine transparente mbrojtese 2 komponentesh (epoksi ose poliuretane UV-stabile), me perfundim mat, satin ose lucido, rezistente ndaj konsumit, vajrave, alkoolit dhe detergjenteve (aplikimi: 1–2 duar)
Sistemi realizohet si siperfaqe monolite pa fuga, me performance te larte estetike dhe funksionale per ambiente ekspozimi.</t>
  </si>
  <si>
    <t>F.V. shtrim i dyshemese me sistem rezine vetoniveluese njëngjyreshe, cilesi e larte, me spesor total rreth 3–4 mm, i pershtatshem per ambiente me kerkesa te larta estetike dhe funksionale, duke perfshire:
Cikli i Nenshtresave
Primer epoksi 2 komponentesh A+B, me penetrim te larte dhe funksion konsolidues te suportit, per garantimin e aderences maksimale (aplikimi: 1 dore)
Shtrese baze rezine epoksi vetoniveluese 2 komponentesh A+B, e pigmentuar ne nje ngjyre sipas zgjedhjes se projektit, me rezistence te larte mekanike ndaj konsumit, abrazionit dhe ngarkesave te moderuara/intensive (aplikimi: 1–2 duar)
Shtresa e Perfundimit
Top coat poliuretanik ose epoksi 2 komponentesh, mbrojtes transparent ose i pigmentuar, me perfundim mat, satin ose lucido, rezistent ndaj gervishtjeve, vajrave, alkoolit dhe detergjenteve (aplikimi: 1–2 duar)
Rezistenca mekanike e larte, siperfaqe monolite pa fuga, antipluhur, higjienike dhe e lehte per mirembajtje. Sistemi realizohet me vetonivelim, duke garantuar uniformitet te plote kromatik dhe perfundim estetik te standardit te larte.</t>
  </si>
  <si>
    <t>Konstruksion metalik per mbajtjen e kondicionereve horizontalisht ne tavan</t>
  </si>
  <si>
    <t>Date:</t>
  </si>
  <si>
    <t>Vlera (Leke)
Pa TVSH</t>
  </si>
  <si>
    <t>Vlera (%)</t>
  </si>
  <si>
    <t>D</t>
  </si>
  <si>
    <t>100 euro me tvsh</t>
  </si>
  <si>
    <t>5.3 m2 ne prerje M38</t>
  </si>
  <si>
    <t>3 dyert</t>
  </si>
  <si>
    <t>muri tek tualeti</t>
  </si>
  <si>
    <t>me lejla ne plan dhe ne prerje 13.05 m2---P1, 32.2 m2----P2, 19.6 m2---P4, 0.5 ne prerje M36, 4.3 m2 tek M28 ne plan dhe prerje</t>
  </si>
  <si>
    <t>sip. E kuqe ne prerje4.4 m2 dhe ne plan atz ku kam topat e kuq, dhe 6.2 m2 ne prerje tek M28</t>
  </si>
  <si>
    <t>me blu ne plan</t>
  </si>
  <si>
    <t>me sip. Te verdhe ne prerje M35</t>
  </si>
  <si>
    <t>tek tualetet me te verdhe te trashe</t>
  </si>
  <si>
    <t>tek tualetet</t>
  </si>
  <si>
    <t>e cojme deri ne tavan pllaken yjarrduruese</t>
  </si>
  <si>
    <t>tek shuntet elektrik</t>
  </si>
  <si>
    <t>nga lyerjet totale te mureve dhe tavaneve do zbres tavanet tek W5 (176.9+6.4+6.7) m2, W6(2.83+3.06) m2 dhe tek W1 (5.5 m2) tavani I kalter</t>
  </si>
  <si>
    <t>me lejla</t>
  </si>
  <si>
    <t>me te verdhe</t>
  </si>
  <si>
    <t>3.1 M2 ESHTE HARKU POSHTE MUREVE EKYISTUESE</t>
  </si>
  <si>
    <t>35 % e suvase totale te sprucuar</t>
  </si>
  <si>
    <t>anesore dhe poshte me hatch te verdhe</t>
  </si>
  <si>
    <t>zbres ate trekendeshin e vogel te tavanit dhe hatchin me te verdhe poshte traut</t>
  </si>
  <si>
    <t xml:space="preserve"> (mure + tavanet nga Irela 62.9 m2) + tavanet nga une 176.9 m2 + muret e zberthyer ne view 132.1 m2 + muret ne plan me top jeshil</t>
  </si>
  <si>
    <t xml:space="preserve"> (mure + tavanet nga Irela 27.5 m2) + muret e zberthyer ne view 109.5 m2 + muret ne plan me top blu</t>
  </si>
  <si>
    <t xml:space="preserve"> tavanet 51.5 m2 + te gjitha muret e kalter te zberthyer ne view + 2 here 0.66 m2 shpatullimi ne deren ne hyrje qe e ka vendosur Irela ne plan volumin</t>
  </si>
  <si>
    <t>mure te matur ne plan</t>
  </si>
  <si>
    <t>te gjitha muret e tulles te zberthyer ne view</t>
  </si>
  <si>
    <t>KAM NDARE DEREN NGA VETRATA</t>
  </si>
  <si>
    <t>Vb2, Vb2-h,Vb3-h, (2)Vb7, Vb9-h,Vb10-h</t>
  </si>
  <si>
    <t>Vj1</t>
  </si>
  <si>
    <t>Elektrike</t>
  </si>
  <si>
    <t>Ndricim Vendosje</t>
  </si>
  <si>
    <t>Ndricim Furnizim</t>
  </si>
  <si>
    <t>Kondicionim</t>
  </si>
  <si>
    <t>Ndertimore</t>
  </si>
  <si>
    <t>E</t>
  </si>
  <si>
    <t>F</t>
  </si>
  <si>
    <t>G</t>
  </si>
  <si>
    <t>H</t>
  </si>
  <si>
    <t>I</t>
  </si>
  <si>
    <t>TOTALI</t>
  </si>
  <si>
    <t xml:space="preserve">muret hark </t>
  </si>
  <si>
    <t>Konstruksion metalik per kondicionim</t>
  </si>
  <si>
    <t>Punime dysheme; murature; tavan</t>
  </si>
  <si>
    <t>Punime lyerje</t>
  </si>
  <si>
    <t>Punime montim cmontimi dhe aksesore</t>
  </si>
  <si>
    <t>Ndricim FURNIZIM</t>
  </si>
  <si>
    <t>Ndricim VENDOSJE</t>
  </si>
  <si>
    <t>F.V Kabell kuq e zi 2x1.5mm2</t>
  </si>
  <si>
    <t>F,V Kanaline Plastike 100x60</t>
  </si>
  <si>
    <t>F.V Kuti Shperndarese 100x100</t>
  </si>
  <si>
    <t>UPS8 KVA 1F-hyrje- 1F dalje Rackmount 6U 230V. 6xC13</t>
  </si>
  <si>
    <t>IV.</t>
  </si>
  <si>
    <t>Sistemi Kontrolli Aksesit</t>
  </si>
  <si>
    <t xml:space="preserve">Tripod per kufizimin e hyrjes </t>
  </si>
  <si>
    <t>Reader QR Code I integuar ne Tripod</t>
  </si>
  <si>
    <t>Digital Signage</t>
  </si>
  <si>
    <t xml:space="preserve">Sistemi Ndricimit  Jashtem FURNIZIM </t>
  </si>
  <si>
    <t xml:space="preserve">F. Ndricues tip spot I jashtem per instalim ne mure  LED 4W, 3000 k - 3500kIP65 
</t>
  </si>
  <si>
    <t xml:space="preserve">F. Spot rrethor inkaso ne dysheme ,  LED, I zi, per ambient te jashtem , 6- 8 W , 3000k - 3500K,  110lm CRI80 15º IP67  230V
</t>
  </si>
  <si>
    <t xml:space="preserve">V. Ndricues tip spot I jashtem per instalim ne mure  LED 4W, 3000 k - 3500kIP65 
</t>
  </si>
  <si>
    <t xml:space="preserve">V. Spot rrethor inkaso ne dysheme ,  LED, I zi, per ambient te jashtem , 6-8 W , 3000k - 3500K,  110lm CRI80 15º IP67  230V
</t>
  </si>
  <si>
    <t xml:space="preserve">Lloji I punimeve: </t>
  </si>
  <si>
    <t>Sistemi Ndricimit  Jashtem VENDOSJE</t>
  </si>
  <si>
    <t>J</t>
  </si>
  <si>
    <t>Ndricim i jashtem Furnizim</t>
  </si>
  <si>
    <t>Ndricim i jashtem Vendosje</t>
  </si>
  <si>
    <t>V</t>
  </si>
  <si>
    <t>Sistemi Dedektimit te zjarrit</t>
  </si>
  <si>
    <t>Kabell Zjarri PH90 2x1.5</t>
  </si>
  <si>
    <t xml:space="preserve">Detektor I Adresueshem Tymi + Baze Detektori </t>
  </si>
  <si>
    <t>Pershtatje dhe Konfigurim I Sistemit Ekzistues</t>
  </si>
  <si>
    <t>Totali</t>
  </si>
  <si>
    <t>Tvsh</t>
  </si>
  <si>
    <t>Totali me Tvsh</t>
  </si>
  <si>
    <t xml:space="preserve">TOTALI me  TVSH </t>
  </si>
  <si>
    <t xml:space="preserve">TOTALI me TVSH </t>
  </si>
  <si>
    <t xml:space="preserve">Totali me TVSH </t>
  </si>
  <si>
    <t>F. Shine Magnetike e zeze ON/OFF dhe DALI 48V 2 meter kompletuar me tapa fundore, max 400 w</t>
  </si>
  <si>
    <t>F. Ndricues linear  piksor I zi  per shine magnetikec LED 12W CCT 3000k- 3500k , CRI: &gt; 90, Lifetime: &gt; 50.000h</t>
  </si>
  <si>
    <t>F. Spot I zi  per shine magnetikec LED  12W ,CCT 3000k- 3500k, CRI: &gt; 90, Lifetime: &gt; 50.000h</t>
  </si>
  <si>
    <t xml:space="preserve"> F. Shirit LED, 320LEDs/m, 8W/m, 3000k- 3500 K, CRI: &gt; 95,  730-1000 lumen / m, Lifetime: &gt; 50.000h</t>
  </si>
  <si>
    <t xml:space="preserve"> F. Shirit LED, 70 LEDs/m, 4 - 5 W/m, 3000k- 3500 K , IP68 Waterproof Flexible LED light strip, with SMD2216 LEDs, 220 V, CRI: &gt; 90Lifetime: &gt; 50.000h , Made in Europe</t>
  </si>
  <si>
    <t xml:space="preserve"> V.  Shirit LED, 70 LEDs/m, 4 - 5 W/m, 3000k- 3500 K , IP68 Waterproof Flexible LED light strip, with SMD2216 LEDs, 220 V, CRI: &gt; 90Lifetime: &gt; 50.000h, Made in Europe</t>
  </si>
  <si>
    <t>AADF - Qendra e Vizitoreve Tushemisht</t>
  </si>
  <si>
    <t>Tender No.</t>
  </si>
  <si>
    <t>#00198</t>
  </si>
  <si>
    <t>Permbledhese e Pergjithshme</t>
  </si>
  <si>
    <t>Punime Ndricimi Furnizimi</t>
  </si>
  <si>
    <t>Punime Ndricimi Vendosje</t>
  </si>
  <si>
    <t>Punime Ndricimi i Jashtem -  Furnizim</t>
  </si>
  <si>
    <t>Punime Ndricimi i Jashtem -  Vendosje</t>
  </si>
  <si>
    <t>Tende No.</t>
  </si>
  <si>
    <t>Punime Kondicionimi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</si>
</sst>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#,##0\ &quot;Lekë&quot;"/>
    <numFmt numFmtId="167" formatCode="_-* #,##0.0_-;\-* #,##0.0_-;_-* &quot;-&quot;??_-;_-@_-"/>
    <numFmt numFmtId="168" formatCode="_(* #,##0_);_(* \(#,##0\);_(* &quot;-&quot;??_);_(@_)"/>
    <numFmt numFmtId="169" formatCode="_([$ALL]\ * #,##0.00_);_([$ALL]\ * \(#,##0.00\);_([$ALL]\ * &quot;-&quot;??_);_(@_)"/>
    <numFmt numFmtId="170" formatCode="#,##0.0"/>
    <numFmt numFmtId="171" formatCode="0.0%"/>
    <numFmt numFmtId="172" formatCode="0.000"/>
    <numFmt numFmtId="173" formatCode="_-* #,##0.0\ _X_D_R_-;\-* #,##0.0\ _X_D_R_-;_-* &quot;-&quot;?\ _X_D_R_-;_-@_-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</font>
    <font>
      <sz val="10"/>
      <color theme="0" tint="-4.9989318521683403E-2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</font>
    <font>
      <sz val="10"/>
      <color theme="0" tint="-4.9989318521683403E-2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theme="0" tint="-4.9989318521683403E-2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</font>
    <font>
      <sz val="10"/>
      <color rgb="FF000000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17375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DE1E5"/>
      </left>
      <right style="thin">
        <color rgb="FFDDE1E5"/>
      </right>
      <top style="thin">
        <color rgb="FFDDE1E5"/>
      </top>
      <bottom style="thin">
        <color rgb="FFDDE1E5"/>
      </bottom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/>
      <right/>
      <top style="hair">
        <color theme="0"/>
      </top>
      <bottom/>
      <diagonal/>
    </border>
    <border>
      <left style="thin">
        <color rgb="FF7F7F7F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hair">
        <color theme="0"/>
      </left>
      <right/>
      <top style="hair">
        <color theme="0"/>
      </top>
      <bottom/>
      <diagonal/>
    </border>
    <border>
      <left style="thin">
        <color auto="1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 style="hair">
        <color theme="0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7F7F7F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9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</cellStyleXfs>
  <cellXfs count="262">
    <xf numFmtId="0" fontId="0" fillId="0" borderId="0" xfId="0"/>
    <xf numFmtId="0" fontId="0" fillId="0" borderId="0" xfId="0" applyProtection="1">
      <protection locked="0"/>
    </xf>
    <xf numFmtId="166" fontId="26" fillId="0" borderId="0" xfId="0" applyNumberFormat="1" applyFont="1" applyProtection="1">
      <protection locked="0"/>
    </xf>
    <xf numFmtId="166" fontId="0" fillId="0" borderId="0" xfId="0" applyNumberFormat="1" applyProtection="1">
      <protection locked="0"/>
    </xf>
    <xf numFmtId="0" fontId="0" fillId="0" borderId="0" xfId="0" applyAlignment="1" applyProtection="1">
      <alignment horizontal="left"/>
      <protection locked="0"/>
    </xf>
    <xf numFmtId="171" fontId="0" fillId="0" borderId="0" xfId="0" applyNumberFormat="1" applyProtection="1">
      <protection locked="0"/>
    </xf>
    <xf numFmtId="0" fontId="0" fillId="0" borderId="22" xfId="0" applyBorder="1" applyProtection="1">
      <protection locked="0"/>
    </xf>
    <xf numFmtId="0" fontId="0" fillId="0" borderId="23" xfId="0" applyBorder="1" applyProtection="1">
      <protection locked="0"/>
    </xf>
    <xf numFmtId="0" fontId="0" fillId="0" borderId="25" xfId="0" applyBorder="1" applyProtection="1">
      <protection locked="0"/>
    </xf>
    <xf numFmtId="0" fontId="11" fillId="4" borderId="26" xfId="0" applyFont="1" applyFill="1" applyBorder="1" applyAlignment="1" applyProtection="1">
      <alignment horizontal="center" vertical="center" wrapText="1"/>
      <protection locked="0"/>
    </xf>
    <xf numFmtId="0" fontId="4" fillId="7" borderId="26" xfId="0" applyFont="1" applyFill="1" applyBorder="1" applyAlignment="1" applyProtection="1">
      <alignment horizontal="center" vertical="center" wrapText="1"/>
      <protection locked="0"/>
    </xf>
    <xf numFmtId="0" fontId="4" fillId="8" borderId="26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Protection="1">
      <protection locked="0"/>
    </xf>
    <xf numFmtId="0" fontId="0" fillId="0" borderId="3" xfId="0" applyBorder="1" applyProtection="1">
      <protection locked="0"/>
    </xf>
    <xf numFmtId="166" fontId="2" fillId="3" borderId="26" xfId="1" applyNumberFormat="1" applyFont="1" applyFill="1" applyBorder="1" applyAlignment="1" applyProtection="1">
      <alignment horizontal="right"/>
      <protection locked="0"/>
    </xf>
    <xf numFmtId="166" fontId="0" fillId="3" borderId="26" xfId="0" applyNumberFormat="1" applyFill="1" applyBorder="1" applyProtection="1">
      <protection locked="0"/>
    </xf>
    <xf numFmtId="0" fontId="2" fillId="3" borderId="26" xfId="0" applyFont="1" applyFill="1" applyBorder="1" applyAlignment="1" applyProtection="1">
      <alignment horizontal="left" vertical="center"/>
      <protection locked="0"/>
    </xf>
    <xf numFmtId="0" fontId="0" fillId="3" borderId="26" xfId="0" applyFill="1" applyBorder="1" applyProtection="1">
      <protection locked="0"/>
    </xf>
    <xf numFmtId="0" fontId="27" fillId="0" borderId="0" xfId="0" applyFont="1" applyProtection="1">
      <protection locked="0"/>
    </xf>
    <xf numFmtId="0" fontId="14" fillId="0" borderId="0" xfId="0" applyFont="1" applyProtection="1">
      <protection locked="0"/>
    </xf>
    <xf numFmtId="166" fontId="2" fillId="0" borderId="26" xfId="1" applyNumberFormat="1" applyFont="1" applyFill="1" applyBorder="1" applyAlignment="1" applyProtection="1">
      <alignment horizontal="right"/>
      <protection locked="0"/>
    </xf>
    <xf numFmtId="166" fontId="26" fillId="0" borderId="26" xfId="0" applyNumberFormat="1" applyFont="1" applyBorder="1" applyProtection="1">
      <protection locked="0"/>
    </xf>
    <xf numFmtId="166" fontId="0" fillId="0" borderId="26" xfId="0" applyNumberFormat="1" applyBorder="1" applyProtection="1">
      <protection locked="0"/>
    </xf>
    <xf numFmtId="0" fontId="2" fillId="0" borderId="26" xfId="0" applyFont="1" applyBorder="1" applyAlignment="1" applyProtection="1">
      <alignment horizontal="left" vertical="center"/>
      <protection locked="0"/>
    </xf>
    <xf numFmtId="0" fontId="0" fillId="0" borderId="26" xfId="0" applyBorder="1" applyProtection="1">
      <protection locked="0"/>
    </xf>
    <xf numFmtId="0" fontId="27" fillId="0" borderId="26" xfId="0" applyFont="1" applyBorder="1" applyProtection="1">
      <protection locked="0"/>
    </xf>
    <xf numFmtId="171" fontId="27" fillId="0" borderId="32" xfId="0" applyNumberFormat="1" applyFont="1" applyBorder="1" applyAlignment="1" applyProtection="1">
      <alignment horizontal="center"/>
      <protection locked="0"/>
    </xf>
    <xf numFmtId="2" fontId="0" fillId="0" borderId="26" xfId="0" applyNumberFormat="1" applyBorder="1" applyAlignment="1" applyProtection="1">
      <alignment horizontal="left"/>
      <protection locked="0"/>
    </xf>
    <xf numFmtId="171" fontId="27" fillId="0" borderId="33" xfId="0" applyNumberFormat="1" applyFont="1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left"/>
      <protection locked="0"/>
    </xf>
    <xf numFmtId="171" fontId="27" fillId="0" borderId="34" xfId="0" applyNumberFormat="1" applyFont="1" applyBorder="1" applyAlignment="1" applyProtection="1">
      <alignment horizontal="center"/>
      <protection locked="0"/>
    </xf>
    <xf numFmtId="0" fontId="0" fillId="3" borderId="26" xfId="0" applyFill="1" applyBorder="1" applyAlignment="1" applyProtection="1">
      <alignment horizontal="left"/>
      <protection locked="0"/>
    </xf>
    <xf numFmtId="171" fontId="0" fillId="0" borderId="26" xfId="0" applyNumberFormat="1" applyBorder="1" applyAlignment="1" applyProtection="1">
      <alignment horizontal="center"/>
      <protection locked="0"/>
    </xf>
    <xf numFmtId="171" fontId="0" fillId="0" borderId="26" xfId="4" applyNumberFormat="1" applyFont="1" applyBorder="1" applyAlignment="1" applyProtection="1">
      <alignment horizontal="center"/>
      <protection locked="0"/>
    </xf>
    <xf numFmtId="166" fontId="2" fillId="2" borderId="26" xfId="1" applyNumberFormat="1" applyFont="1" applyFill="1" applyBorder="1" applyAlignment="1" applyProtection="1">
      <alignment horizontal="right"/>
      <protection locked="0"/>
    </xf>
    <xf numFmtId="171" fontId="2" fillId="0" borderId="26" xfId="0" applyNumberFormat="1" applyFont="1" applyBorder="1" applyProtection="1">
      <protection locked="0"/>
    </xf>
    <xf numFmtId="171" fontId="2" fillId="0" borderId="26" xfId="0" applyNumberFormat="1" applyFont="1" applyBorder="1" applyAlignment="1" applyProtection="1">
      <alignment horizontal="center"/>
      <protection locked="0"/>
    </xf>
    <xf numFmtId="0" fontId="2" fillId="8" borderId="26" xfId="0" applyFont="1" applyFill="1" applyBorder="1" applyAlignment="1" applyProtection="1">
      <alignment horizontal="center" vertical="center"/>
      <protection locked="0"/>
    </xf>
    <xf numFmtId="166" fontId="5" fillId="8" borderId="26" xfId="1" applyNumberFormat="1" applyFont="1" applyFill="1" applyBorder="1" applyAlignment="1" applyProtection="1">
      <alignment horizontal="right" vertical="center"/>
      <protection locked="0"/>
    </xf>
    <xf numFmtId="0" fontId="0" fillId="0" borderId="26" xfId="0" applyBorder="1" applyAlignment="1" applyProtection="1">
      <alignment horizontal="left" vertical="center"/>
      <protection locked="0"/>
    </xf>
    <xf numFmtId="0" fontId="0" fillId="0" borderId="26" xfId="0" applyBorder="1" applyAlignment="1" applyProtection="1">
      <alignment vertical="center"/>
      <protection locked="0"/>
    </xf>
    <xf numFmtId="0" fontId="2" fillId="7" borderId="26" xfId="0" applyFont="1" applyFill="1" applyBorder="1" applyAlignment="1" applyProtection="1">
      <alignment horizontal="center" vertical="center"/>
      <protection locked="0"/>
    </xf>
    <xf numFmtId="171" fontId="5" fillId="7" borderId="26" xfId="1" applyNumberFormat="1" applyFont="1" applyFill="1" applyBorder="1" applyAlignment="1" applyProtection="1">
      <alignment horizontal="right" vertical="center"/>
      <protection locked="0"/>
    </xf>
    <xf numFmtId="0" fontId="12" fillId="4" borderId="26" xfId="0" applyFont="1" applyFill="1" applyBorder="1" applyAlignment="1" applyProtection="1">
      <alignment horizontal="center" vertical="center"/>
      <protection locked="0"/>
    </xf>
    <xf numFmtId="171" fontId="28" fillId="4" borderId="26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2" fontId="0" fillId="0" borderId="0" xfId="0" applyNumberFormat="1" applyAlignment="1" applyProtection="1">
      <alignment horizontal="left" vertical="center"/>
      <protection locked="0"/>
    </xf>
    <xf numFmtId="2" fontId="0" fillId="0" borderId="0" xfId="0" applyNumberFormat="1" applyAlignment="1" applyProtection="1">
      <alignment horizontal="left"/>
      <protection locked="0"/>
    </xf>
    <xf numFmtId="172" fontId="0" fillId="0" borderId="0" xfId="0" applyNumberFormat="1" applyAlignment="1" applyProtection="1">
      <alignment horizontal="left" vertical="center"/>
      <protection locked="0"/>
    </xf>
    <xf numFmtId="171" fontId="0" fillId="0" borderId="0" xfId="0" applyNumberForma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9" fillId="0" borderId="0" xfId="0" applyFont="1" applyAlignment="1" applyProtection="1">
      <alignment horizontal="left"/>
      <protection locked="0"/>
    </xf>
    <xf numFmtId="0" fontId="29" fillId="0" borderId="0" xfId="0" applyFont="1" applyProtection="1">
      <protection locked="0"/>
    </xf>
    <xf numFmtId="171" fontId="29" fillId="0" borderId="0" xfId="0" applyNumberFormat="1" applyFont="1" applyProtection="1">
      <protection locked="0"/>
    </xf>
    <xf numFmtId="0" fontId="30" fillId="0" borderId="0" xfId="0" applyFont="1" applyProtection="1">
      <protection locked="0"/>
    </xf>
    <xf numFmtId="0" fontId="0" fillId="5" borderId="0" xfId="0" applyFill="1" applyProtection="1">
      <protection locked="0"/>
    </xf>
    <xf numFmtId="0" fontId="0" fillId="0" borderId="0" xfId="0" applyAlignment="1" applyProtection="1">
      <alignment wrapText="1"/>
      <protection locked="0"/>
    </xf>
    <xf numFmtId="171" fontId="0" fillId="0" borderId="0" xfId="0" applyNumberFormat="1" applyAlignment="1" applyProtection="1">
      <alignment wrapText="1"/>
      <protection locked="0"/>
    </xf>
    <xf numFmtId="0" fontId="2" fillId="0" borderId="0" xfId="0" applyFont="1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166" fontId="26" fillId="9" borderId="0" xfId="0" applyNumberFormat="1" applyFont="1" applyFill="1" applyProtection="1">
      <protection locked="0"/>
    </xf>
    <xf numFmtId="0" fontId="10" fillId="4" borderId="7" xfId="0" applyFont="1" applyFill="1" applyBorder="1" applyAlignment="1" applyProtection="1">
      <alignment horizontal="left"/>
    </xf>
    <xf numFmtId="0" fontId="10" fillId="4" borderId="8" xfId="0" applyFont="1" applyFill="1" applyBorder="1" applyAlignment="1" applyProtection="1">
      <alignment horizontal="left"/>
    </xf>
    <xf numFmtId="14" fontId="4" fillId="5" borderId="19" xfId="0" applyNumberFormat="1" applyFont="1" applyFill="1" applyBorder="1" applyAlignment="1" applyProtection="1">
      <alignment horizontal="center"/>
    </xf>
    <xf numFmtId="14" fontId="4" fillId="5" borderId="20" xfId="0" applyNumberFormat="1" applyFont="1" applyFill="1" applyBorder="1" applyAlignment="1" applyProtection="1">
      <alignment horizontal="center"/>
    </xf>
    <xf numFmtId="14" fontId="4" fillId="5" borderId="21" xfId="0" applyNumberFormat="1" applyFont="1" applyFill="1" applyBorder="1" applyAlignment="1" applyProtection="1">
      <alignment horizontal="center"/>
    </xf>
    <xf numFmtId="0" fontId="11" fillId="4" borderId="26" xfId="0" applyFont="1" applyFill="1" applyBorder="1" applyAlignment="1" applyProtection="1">
      <alignment horizontal="left" vertical="center"/>
    </xf>
    <xf numFmtId="0" fontId="32" fillId="3" borderId="26" xfId="0" applyFont="1" applyFill="1" applyBorder="1" applyAlignment="1" applyProtection="1">
      <alignment horizontal="left" vertical="center"/>
    </xf>
    <xf numFmtId="0" fontId="2" fillId="0" borderId="26" xfId="0" applyFont="1" applyBorder="1" applyAlignment="1" applyProtection="1">
      <alignment horizontal="left" vertical="center" shrinkToFit="1"/>
    </xf>
    <xf numFmtId="14" fontId="2" fillId="0" borderId="26" xfId="0" applyNumberFormat="1" applyFont="1" applyBorder="1" applyAlignment="1" applyProtection="1">
      <alignment horizontal="left" vertical="center" shrinkToFit="1"/>
    </xf>
    <xf numFmtId="171" fontId="2" fillId="3" borderId="26" xfId="4" applyNumberFormat="1" applyFont="1" applyFill="1" applyBorder="1" applyAlignment="1" applyProtection="1">
      <alignment horizontal="center"/>
    </xf>
    <xf numFmtId="166" fontId="5" fillId="8" borderId="26" xfId="1" applyNumberFormat="1" applyFont="1" applyFill="1" applyBorder="1" applyAlignment="1" applyProtection="1">
      <alignment horizontal="right" vertical="center"/>
    </xf>
    <xf numFmtId="166" fontId="5" fillId="7" borderId="26" xfId="1" applyNumberFormat="1" applyFont="1" applyFill="1" applyBorder="1" applyAlignment="1" applyProtection="1">
      <alignment horizontal="right" vertical="center"/>
    </xf>
    <xf numFmtId="166" fontId="13" fillId="4" borderId="26" xfId="1" applyNumberFormat="1" applyFont="1" applyFill="1" applyBorder="1" applyAlignment="1" applyProtection="1">
      <alignment horizontal="right" vertical="center"/>
    </xf>
    <xf numFmtId="0" fontId="11" fillId="4" borderId="26" xfId="0" applyFont="1" applyFill="1" applyBorder="1" applyAlignment="1" applyProtection="1">
      <alignment horizontal="center" vertical="center" wrapText="1"/>
    </xf>
    <xf numFmtId="171" fontId="11" fillId="4" borderId="26" xfId="0" applyNumberFormat="1" applyFont="1" applyFill="1" applyBorder="1" applyAlignment="1" applyProtection="1">
      <alignment horizontal="center" vertical="center" wrapText="1"/>
    </xf>
    <xf numFmtId="166" fontId="4" fillId="3" borderId="26" xfId="1" applyNumberFormat="1" applyFont="1" applyFill="1" applyBorder="1" applyAlignment="1" applyProtection="1">
      <alignment horizontal="right"/>
    </xf>
    <xf numFmtId="0" fontId="4" fillId="8" borderId="26" xfId="0" applyFont="1" applyFill="1" applyBorder="1" applyAlignment="1" applyProtection="1">
      <alignment horizontal="left" vertical="center"/>
    </xf>
    <xf numFmtId="171" fontId="5" fillId="8" borderId="26" xfId="1" applyNumberFormat="1" applyFont="1" applyFill="1" applyBorder="1" applyAlignment="1" applyProtection="1">
      <alignment horizontal="right" vertical="center"/>
    </xf>
    <xf numFmtId="0" fontId="4" fillId="7" borderId="26" xfId="0" applyFont="1" applyFill="1" applyBorder="1" applyAlignment="1" applyProtection="1">
      <alignment horizontal="left" vertical="center"/>
    </xf>
    <xf numFmtId="0" fontId="13" fillId="4" borderId="26" xfId="0" applyFont="1" applyFill="1" applyBorder="1" applyAlignment="1" applyProtection="1">
      <alignment horizontal="left" vertical="center"/>
    </xf>
    <xf numFmtId="0" fontId="9" fillId="0" borderId="0" xfId="0" applyFont="1" applyProtection="1"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166" fontId="9" fillId="0" borderId="0" xfId="0" applyNumberFormat="1" applyFont="1" applyAlignment="1" applyProtection="1">
      <alignment vertical="center"/>
      <protection locked="0"/>
    </xf>
    <xf numFmtId="0" fontId="24" fillId="0" borderId="0" xfId="0" applyFont="1" applyAlignment="1" applyProtection="1">
      <alignment horizontal="center" vertic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73" fontId="0" fillId="0" borderId="0" xfId="0" applyNumberFormat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left" vertical="center"/>
      <protection locked="0"/>
    </xf>
    <xf numFmtId="43" fontId="0" fillId="0" borderId="0" xfId="0" applyNumberFormat="1" applyProtection="1">
      <protection locked="0"/>
    </xf>
    <xf numFmtId="167" fontId="0" fillId="2" borderId="1" xfId="1" applyNumberFormat="1" applyFont="1" applyFill="1" applyBorder="1" applyProtection="1">
      <protection locked="0"/>
    </xf>
    <xf numFmtId="168" fontId="0" fillId="0" borderId="1" xfId="1" applyNumberFormat="1" applyFont="1" applyFill="1" applyBorder="1" applyAlignment="1" applyProtection="1">
      <alignment horizontal="center"/>
      <protection locked="0"/>
    </xf>
    <xf numFmtId="168" fontId="0" fillId="0" borderId="0" xfId="0" applyNumberFormat="1" applyProtection="1">
      <protection locked="0"/>
    </xf>
    <xf numFmtId="0" fontId="21" fillId="3" borderId="1" xfId="0" applyFont="1" applyFill="1" applyBorder="1" applyAlignment="1" applyProtection="1">
      <alignment horizontal="center" vertical="center"/>
      <protection locked="0"/>
    </xf>
    <xf numFmtId="166" fontId="21" fillId="3" borderId="1" xfId="0" applyNumberFormat="1" applyFont="1" applyFill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6" fillId="4" borderId="7" xfId="0" applyFont="1" applyFill="1" applyBorder="1" applyAlignment="1" applyProtection="1">
      <alignment horizontal="left"/>
    </xf>
    <xf numFmtId="0" fontId="16" fillId="4" borderId="8" xfId="0" applyFont="1" applyFill="1" applyBorder="1" applyAlignment="1" applyProtection="1">
      <alignment horizontal="left"/>
    </xf>
    <xf numFmtId="1" fontId="17" fillId="5" borderId="9" xfId="0" applyNumberFormat="1" applyFont="1" applyFill="1" applyBorder="1" applyAlignment="1" applyProtection="1">
      <alignment horizontal="center" vertical="center"/>
    </xf>
    <xf numFmtId="14" fontId="17" fillId="5" borderId="9" xfId="0" applyNumberFormat="1" applyFont="1" applyFill="1" applyBorder="1" applyAlignment="1" applyProtection="1">
      <alignment horizontal="center" vertical="center"/>
    </xf>
    <xf numFmtId="0" fontId="13" fillId="4" borderId="1" xfId="0" applyFont="1" applyFill="1" applyBorder="1" applyAlignment="1" applyProtection="1">
      <alignment vertical="center"/>
    </xf>
    <xf numFmtId="0" fontId="13" fillId="4" borderId="1" xfId="0" applyFont="1" applyFill="1" applyBorder="1" applyAlignment="1" applyProtection="1">
      <alignment horizontal="left" vertical="center"/>
    </xf>
    <xf numFmtId="0" fontId="13" fillId="4" borderId="1" xfId="0" applyFont="1" applyFill="1" applyBorder="1" applyAlignment="1" applyProtection="1">
      <alignment horizontal="center" vertical="center"/>
    </xf>
    <xf numFmtId="0" fontId="13" fillId="4" borderId="1" xfId="0" applyFont="1" applyFill="1" applyBorder="1" applyAlignment="1" applyProtection="1">
      <alignment horizontal="center" vertical="center" wrapText="1"/>
    </xf>
    <xf numFmtId="166" fontId="13" fillId="4" borderId="1" xfId="0" applyNumberFormat="1" applyFont="1" applyFill="1" applyBorder="1" applyAlignment="1" applyProtection="1">
      <alignment horizontal="center" vertical="center" wrapText="1"/>
    </xf>
    <xf numFmtId="166" fontId="13" fillId="4" borderId="1" xfId="1" applyNumberFormat="1" applyFont="1" applyFill="1" applyBorder="1" applyAlignment="1" applyProtection="1">
      <alignment horizontal="center" vertical="center" wrapText="1"/>
    </xf>
    <xf numFmtId="0" fontId="33" fillId="5" borderId="1" xfId="0" applyFont="1" applyFill="1" applyBorder="1" applyAlignment="1" applyProtection="1">
      <alignment horizontal="center" vertical="center" shrinkToFit="1"/>
    </xf>
    <xf numFmtId="0" fontId="33" fillId="5" borderId="1" xfId="0" applyFont="1" applyFill="1" applyBorder="1" applyAlignment="1" applyProtection="1">
      <alignment horizontal="left" vertical="top" wrapText="1"/>
    </xf>
    <xf numFmtId="0" fontId="0" fillId="0" borderId="1" xfId="0" applyBorder="1" applyAlignment="1" applyProtection="1">
      <alignment horizontal="center"/>
    </xf>
    <xf numFmtId="0" fontId="0" fillId="2" borderId="1" xfId="0" applyFill="1" applyBorder="1" applyAlignment="1" applyProtection="1">
      <alignment wrapText="1"/>
    </xf>
    <xf numFmtId="0" fontId="0" fillId="2" borderId="1" xfId="0" applyFill="1" applyBorder="1" applyAlignment="1" applyProtection="1">
      <alignment horizontal="center"/>
    </xf>
    <xf numFmtId="0" fontId="0" fillId="2" borderId="1" xfId="0" applyFill="1" applyBorder="1" applyProtection="1"/>
    <xf numFmtId="0" fontId="0" fillId="2" borderId="1" xfId="0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center" vertical="center"/>
    </xf>
    <xf numFmtId="9" fontId="0" fillId="2" borderId="1" xfId="4" applyFont="1" applyFill="1" applyBorder="1" applyAlignment="1" applyProtection="1">
      <alignment horizontal="center"/>
    </xf>
    <xf numFmtId="0" fontId="0" fillId="0" borderId="1" xfId="0" applyBorder="1" applyProtection="1"/>
    <xf numFmtId="0" fontId="25" fillId="5" borderId="1" xfId="0" applyFont="1" applyFill="1" applyBorder="1" applyAlignment="1" applyProtection="1">
      <alignment horizontal="center" vertical="center"/>
    </xf>
    <xf numFmtId="0" fontId="25" fillId="5" borderId="1" xfId="0" applyFont="1" applyFill="1" applyBorder="1" applyAlignment="1" applyProtection="1">
      <alignment horizontal="left" vertical="center"/>
    </xf>
    <xf numFmtId="43" fontId="0" fillId="2" borderId="1" xfId="1" applyFont="1" applyFill="1" applyBorder="1" applyProtection="1"/>
    <xf numFmtId="43" fontId="0" fillId="2" borderId="1" xfId="1" applyFont="1" applyFill="1" applyBorder="1" applyAlignment="1" applyProtection="1">
      <alignment horizontal="left" vertical="center"/>
    </xf>
    <xf numFmtId="43" fontId="0" fillId="2" borderId="1" xfId="1" applyFont="1" applyFill="1" applyBorder="1" applyAlignment="1" applyProtection="1">
      <alignment vertical="center"/>
    </xf>
    <xf numFmtId="43" fontId="25" fillId="2" borderId="1" xfId="1" applyFont="1" applyFill="1" applyBorder="1" applyAlignment="1" applyProtection="1">
      <alignment vertical="center"/>
    </xf>
    <xf numFmtId="168" fontId="0" fillId="0" borderId="1" xfId="1" applyNumberFormat="1" applyFont="1" applyFill="1" applyBorder="1" applyAlignment="1" applyProtection="1">
      <alignment horizontal="right"/>
    </xf>
    <xf numFmtId="168" fontId="25" fillId="0" borderId="1" xfId="1" applyNumberFormat="1" applyFont="1" applyFill="1" applyBorder="1" applyAlignment="1" applyProtection="1">
      <alignment horizontal="right"/>
    </xf>
    <xf numFmtId="166" fontId="21" fillId="3" borderId="1" xfId="0" applyNumberFormat="1" applyFont="1" applyFill="1" applyBorder="1" applyAlignment="1" applyProtection="1">
      <alignment vertical="center" wrapText="1"/>
    </xf>
    <xf numFmtId="166" fontId="4" fillId="5" borderId="1" xfId="1" applyNumberFormat="1" applyFont="1" applyFill="1" applyBorder="1" applyAlignment="1" applyProtection="1">
      <alignment horizontal="right" vertical="center"/>
    </xf>
    <xf numFmtId="166" fontId="4" fillId="3" borderId="1" xfId="1" applyNumberFormat="1" applyFont="1" applyFill="1" applyBorder="1" applyAlignment="1" applyProtection="1">
      <alignment horizontal="right" vertical="center"/>
    </xf>
    <xf numFmtId="166" fontId="13" fillId="4" borderId="1" xfId="1" applyNumberFormat="1" applyFont="1" applyFill="1" applyBorder="1" applyAlignment="1" applyProtection="1">
      <alignment horizontal="right" vertical="center"/>
    </xf>
    <xf numFmtId="0" fontId="25" fillId="5" borderId="1" xfId="0" applyFont="1" applyFill="1" applyBorder="1" applyAlignment="1" applyProtection="1">
      <alignment horizontal="left" vertical="top" wrapText="1"/>
    </xf>
    <xf numFmtId="0" fontId="25" fillId="3" borderId="1" xfId="0" applyFont="1" applyFill="1" applyBorder="1" applyAlignment="1" applyProtection="1">
      <alignment horizontal="left" vertical="top" wrapText="1"/>
    </xf>
    <xf numFmtId="0" fontId="24" fillId="4" borderId="1" xfId="0" applyFont="1" applyFill="1" applyBorder="1" applyAlignment="1" applyProtection="1">
      <alignment horizontal="left" vertical="top"/>
    </xf>
    <xf numFmtId="0" fontId="15" fillId="0" borderId="0" xfId="0" applyFont="1" applyProtection="1">
      <protection locked="0"/>
    </xf>
    <xf numFmtId="0" fontId="15" fillId="0" borderId="0" xfId="0" applyFont="1" applyAlignment="1" applyProtection="1">
      <alignment horizontal="center" vertical="center"/>
      <protection locked="0"/>
    </xf>
    <xf numFmtId="166" fontId="15" fillId="0" borderId="0" xfId="0" applyNumberFormat="1" applyFont="1" applyAlignment="1" applyProtection="1">
      <alignment horizontal="right" vertical="center"/>
      <protection locked="0"/>
    </xf>
    <xf numFmtId="43" fontId="15" fillId="2" borderId="1" xfId="1" applyFont="1" applyFill="1" applyBorder="1" applyAlignment="1" applyProtection="1">
      <alignment horizontal="right" vertical="center" wrapText="1"/>
      <protection locked="0"/>
    </xf>
    <xf numFmtId="0" fontId="15" fillId="0" borderId="0" xfId="0" applyFont="1" applyAlignment="1" applyProtection="1">
      <alignment horizontal="right" vertical="center"/>
      <protection locked="0"/>
    </xf>
    <xf numFmtId="0" fontId="11" fillId="4" borderId="11" xfId="0" applyFont="1" applyFill="1" applyBorder="1" applyAlignment="1" applyProtection="1">
      <alignment horizontal="center" vertical="center"/>
    </xf>
    <xf numFmtId="0" fontId="11" fillId="4" borderId="12" xfId="0" applyFont="1" applyFill="1" applyBorder="1" applyAlignment="1" applyProtection="1">
      <alignment horizontal="center" vertical="center"/>
    </xf>
    <xf numFmtId="0" fontId="11" fillId="4" borderId="12" xfId="0" applyFont="1" applyFill="1" applyBorder="1" applyAlignment="1" applyProtection="1">
      <alignment horizontal="center" vertical="center" wrapText="1"/>
    </xf>
    <xf numFmtId="0" fontId="11" fillId="4" borderId="18" xfId="0" applyFont="1" applyFill="1" applyBorder="1" applyAlignment="1" applyProtection="1">
      <alignment horizontal="center" vertical="center"/>
    </xf>
    <xf numFmtId="0" fontId="18" fillId="5" borderId="15" xfId="0" applyFont="1" applyFill="1" applyBorder="1" applyAlignment="1" applyProtection="1">
      <alignment horizontal="center" vertical="center" wrapText="1" shrinkToFit="1"/>
    </xf>
    <xf numFmtId="0" fontId="18" fillId="5" borderId="10" xfId="0" applyFont="1" applyFill="1" applyBorder="1" applyAlignment="1" applyProtection="1">
      <alignment horizontal="left" vertical="top" wrapText="1"/>
    </xf>
    <xf numFmtId="0" fontId="18" fillId="5" borderId="4" xfId="0" applyFont="1" applyFill="1" applyBorder="1" applyAlignment="1" applyProtection="1">
      <alignment horizontal="left" vertical="top" wrapText="1"/>
    </xf>
    <xf numFmtId="0" fontId="18" fillId="5" borderId="5" xfId="0" applyFont="1" applyFill="1" applyBorder="1" applyAlignment="1" applyProtection="1">
      <alignment horizontal="left" vertical="top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vertical="top" wrapText="1"/>
    </xf>
    <xf numFmtId="0" fontId="15" fillId="2" borderId="1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wrapText="1"/>
    </xf>
    <xf numFmtId="0" fontId="19" fillId="0" borderId="6" xfId="0" applyFont="1" applyBorder="1" applyAlignment="1" applyProtection="1">
      <alignment horizontal="left" vertical="top" wrapText="1"/>
    </xf>
    <xf numFmtId="0" fontId="15" fillId="2" borderId="1" xfId="0" applyFont="1" applyFill="1" applyBorder="1" applyAlignment="1" applyProtection="1">
      <alignment wrapText="1"/>
    </xf>
    <xf numFmtId="43" fontId="15" fillId="2" borderId="1" xfId="1" applyFont="1" applyFill="1" applyBorder="1" applyAlignment="1" applyProtection="1">
      <alignment horizontal="right" vertical="center" wrapText="1"/>
    </xf>
    <xf numFmtId="166" fontId="5" fillId="6" borderId="1" xfId="1" applyNumberFormat="1" applyFont="1" applyFill="1" applyBorder="1" applyAlignment="1" applyProtection="1">
      <alignment horizontal="right" vertical="center"/>
    </xf>
    <xf numFmtId="0" fontId="18" fillId="3" borderId="3" xfId="0" applyFont="1" applyFill="1" applyBorder="1" applyAlignment="1" applyProtection="1">
      <alignment horizontal="left" vertical="center"/>
    </xf>
    <xf numFmtId="0" fontId="18" fillId="3" borderId="4" xfId="0" applyFont="1" applyFill="1" applyBorder="1" applyAlignment="1" applyProtection="1">
      <alignment horizontal="left" vertical="center"/>
    </xf>
    <xf numFmtId="0" fontId="4" fillId="6" borderId="3" xfId="0" applyFont="1" applyFill="1" applyBorder="1" applyAlignment="1" applyProtection="1">
      <alignment horizontal="left" vertical="top" wrapText="1"/>
    </xf>
    <xf numFmtId="0" fontId="4" fillId="6" borderId="4" xfId="0" applyFont="1" applyFill="1" applyBorder="1" applyAlignment="1" applyProtection="1">
      <alignment horizontal="left" vertical="top" wrapText="1"/>
    </xf>
    <xf numFmtId="0" fontId="13" fillId="4" borderId="3" xfId="0" applyFont="1" applyFill="1" applyBorder="1" applyAlignment="1" applyProtection="1">
      <alignment horizontal="left" vertical="top"/>
    </xf>
    <xf numFmtId="0" fontId="13" fillId="4" borderId="4" xfId="0" applyFont="1" applyFill="1" applyBorder="1" applyAlignment="1" applyProtection="1">
      <alignment horizontal="left" vertical="top"/>
    </xf>
    <xf numFmtId="0" fontId="13" fillId="4" borderId="5" xfId="0" applyFont="1" applyFill="1" applyBorder="1" applyAlignment="1" applyProtection="1">
      <alignment horizontal="left" vertical="top"/>
    </xf>
    <xf numFmtId="0" fontId="15" fillId="0" borderId="0" xfId="0" applyFont="1" applyProtection="1"/>
    <xf numFmtId="166" fontId="15" fillId="0" borderId="0" xfId="0" applyNumberFormat="1" applyFont="1" applyProtection="1">
      <protection locked="0"/>
    </xf>
    <xf numFmtId="43" fontId="15" fillId="2" borderId="1" xfId="1" applyFont="1" applyFill="1" applyBorder="1" applyAlignment="1" applyProtection="1">
      <alignment horizontal="right"/>
      <protection locked="0"/>
    </xf>
    <xf numFmtId="0" fontId="11" fillId="4" borderId="17" xfId="0" applyFont="1" applyFill="1" applyBorder="1" applyAlignment="1" applyProtection="1">
      <alignment horizontal="center" vertical="center" wrapText="1"/>
    </xf>
    <xf numFmtId="0" fontId="11" fillId="4" borderId="13" xfId="0" applyFont="1" applyFill="1" applyBorder="1" applyAlignment="1" applyProtection="1">
      <alignment horizontal="center" vertical="center" wrapText="1"/>
    </xf>
    <xf numFmtId="0" fontId="11" fillId="4" borderId="14" xfId="0" applyFont="1" applyFill="1" applyBorder="1" applyAlignment="1" applyProtection="1">
      <alignment horizontal="center" vertical="center" wrapText="1"/>
    </xf>
    <xf numFmtId="0" fontId="18" fillId="5" borderId="1" xfId="0" applyFont="1" applyFill="1" applyBorder="1" applyAlignment="1" applyProtection="1">
      <alignment horizontal="center" vertical="center" shrinkToFit="1"/>
    </xf>
    <xf numFmtId="0" fontId="18" fillId="5" borderId="3" xfId="0" applyFont="1" applyFill="1" applyBorder="1" applyAlignment="1" applyProtection="1">
      <alignment horizontal="left" vertical="top" wrapText="1"/>
    </xf>
    <xf numFmtId="0" fontId="15" fillId="0" borderId="1" xfId="0" applyFont="1" applyBorder="1" applyAlignment="1" applyProtection="1">
      <alignment horizontal="center" vertical="center"/>
    </xf>
    <xf numFmtId="0" fontId="15" fillId="2" borderId="1" xfId="0" applyFont="1" applyFill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vertical="top"/>
    </xf>
    <xf numFmtId="0" fontId="15" fillId="2" borderId="1" xfId="0" applyFont="1" applyFill="1" applyBorder="1" applyProtection="1"/>
    <xf numFmtId="43" fontId="15" fillId="2" borderId="1" xfId="1" applyFont="1" applyFill="1" applyBorder="1" applyAlignment="1" applyProtection="1">
      <alignment horizontal="right"/>
    </xf>
    <xf numFmtId="0" fontId="35" fillId="0" borderId="29" xfId="0" applyFont="1" applyBorder="1" applyProtection="1"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left" vertical="top"/>
      <protection locked="0"/>
    </xf>
    <xf numFmtId="0" fontId="12" fillId="4" borderId="2" xfId="0" applyFont="1" applyFill="1" applyBorder="1" applyProtection="1"/>
    <xf numFmtId="14" fontId="4" fillId="5" borderId="2" xfId="0" applyNumberFormat="1" applyFont="1" applyFill="1" applyBorder="1" applyAlignment="1" applyProtection="1">
      <alignment horizontal="center"/>
    </xf>
    <xf numFmtId="0" fontId="35" fillId="0" borderId="29" xfId="0" applyFont="1" applyBorder="1" applyProtection="1"/>
    <xf numFmtId="0" fontId="25" fillId="5" borderId="31" xfId="0" applyFont="1" applyFill="1" applyBorder="1" applyAlignment="1" applyProtection="1">
      <alignment horizontal="center" vertical="center" shrinkToFit="1"/>
    </xf>
    <xf numFmtId="0" fontId="25" fillId="5" borderId="10" xfId="0" applyFont="1" applyFill="1" applyBorder="1" applyAlignment="1" applyProtection="1">
      <alignment horizontal="left" vertical="top" wrapText="1"/>
    </xf>
    <xf numFmtId="0" fontId="25" fillId="5" borderId="4" xfId="0" applyFont="1" applyFill="1" applyBorder="1" applyAlignment="1" applyProtection="1">
      <alignment horizontal="left" vertical="top" wrapText="1"/>
    </xf>
    <xf numFmtId="0" fontId="25" fillId="5" borderId="30" xfId="0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alignment vertical="top" wrapText="1"/>
    </xf>
    <xf numFmtId="0" fontId="0" fillId="2" borderId="1" xfId="0" applyFill="1" applyBorder="1" applyAlignment="1" applyProtection="1">
      <alignment horizontal="left" vertical="top" wrapText="1"/>
    </xf>
    <xf numFmtId="43" fontId="0" fillId="2" borderId="1" xfId="1" applyFont="1" applyFill="1" applyBorder="1" applyAlignment="1" applyProtection="1">
      <alignment horizontal="right"/>
    </xf>
    <xf numFmtId="43" fontId="0" fillId="2" borderId="1" xfId="1" applyFont="1" applyFill="1" applyBorder="1" applyAlignment="1" applyProtection="1">
      <alignment horizontal="left" vertical="top"/>
    </xf>
    <xf numFmtId="43" fontId="1" fillId="2" borderId="1" xfId="1" applyFont="1" applyFill="1" applyBorder="1" applyAlignment="1" applyProtection="1">
      <alignment horizontal="right"/>
      <protection locked="0"/>
    </xf>
    <xf numFmtId="43" fontId="1" fillId="2" borderId="1" xfId="1" applyFont="1" applyFill="1" applyBorder="1" applyAlignment="1" applyProtection="1">
      <alignment horizontal="left" vertical="top"/>
      <protection locked="0"/>
    </xf>
    <xf numFmtId="0" fontId="34" fillId="5" borderId="31" xfId="0" applyFont="1" applyFill="1" applyBorder="1" applyAlignment="1" applyProtection="1">
      <alignment horizontal="center" vertical="center" shrinkToFit="1"/>
    </xf>
    <xf numFmtId="0" fontId="34" fillId="5" borderId="10" xfId="0" applyFont="1" applyFill="1" applyBorder="1" applyAlignment="1" applyProtection="1">
      <alignment horizontal="left" vertical="top" wrapText="1"/>
    </xf>
    <xf numFmtId="0" fontId="34" fillId="5" borderId="4" xfId="0" applyFont="1" applyFill="1" applyBorder="1" applyAlignment="1" applyProtection="1">
      <alignment horizontal="left" vertical="top" wrapText="1"/>
    </xf>
    <xf numFmtId="0" fontId="34" fillId="5" borderId="30" xfId="0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alignment horizontal="center" vertical="top"/>
    </xf>
    <xf numFmtId="43" fontId="1" fillId="2" borderId="1" xfId="1" applyFont="1" applyFill="1" applyBorder="1" applyAlignment="1" applyProtection="1">
      <alignment horizontal="right"/>
    </xf>
    <xf numFmtId="43" fontId="1" fillId="2" borderId="1" xfId="1" applyFont="1" applyFill="1" applyBorder="1" applyAlignment="1" applyProtection="1">
      <alignment horizontal="left" vertical="top"/>
    </xf>
    <xf numFmtId="0" fontId="15" fillId="0" borderId="0" xfId="0" applyFont="1" applyAlignment="1" applyProtection="1">
      <alignment horizontal="center"/>
      <protection locked="0"/>
    </xf>
    <xf numFmtId="1" fontId="23" fillId="0" borderId="1" xfId="0" applyNumberFormat="1" applyFont="1" applyBorder="1" applyAlignment="1" applyProtection="1">
      <alignment horizontal="center" vertical="center" wrapText="1" shrinkToFit="1"/>
      <protection locked="0"/>
    </xf>
    <xf numFmtId="169" fontId="19" fillId="2" borderId="1" xfId="1" applyNumberFormat="1" applyFont="1" applyFill="1" applyBorder="1" applyAlignment="1" applyProtection="1">
      <alignment horizontal="center" vertical="center" wrapText="1"/>
      <protection locked="0"/>
    </xf>
    <xf numFmtId="14" fontId="17" fillId="5" borderId="0" xfId="0" applyNumberFormat="1" applyFont="1" applyFill="1" applyAlignment="1" applyProtection="1">
      <alignment horizontal="center" vertical="center"/>
    </xf>
    <xf numFmtId="0" fontId="16" fillId="4" borderId="16" xfId="0" applyFont="1" applyFill="1" applyBorder="1" applyAlignment="1" applyProtection="1">
      <alignment horizontal="left" wrapText="1"/>
    </xf>
    <xf numFmtId="0" fontId="16" fillId="4" borderId="9" xfId="0" applyFont="1" applyFill="1" applyBorder="1" applyAlignment="1" applyProtection="1">
      <alignment horizontal="left" wrapText="1"/>
    </xf>
    <xf numFmtId="0" fontId="20" fillId="4" borderId="17" xfId="0" applyFont="1" applyFill="1" applyBorder="1" applyAlignment="1" applyProtection="1">
      <alignment horizontal="center" vertical="center" wrapText="1"/>
    </xf>
    <xf numFmtId="0" fontId="20" fillId="4" borderId="13" xfId="0" applyFont="1" applyFill="1" applyBorder="1" applyAlignment="1" applyProtection="1">
      <alignment horizontal="center" vertical="center" wrapText="1"/>
    </xf>
    <xf numFmtId="0" fontId="20" fillId="4" borderId="14" xfId="0" applyFont="1" applyFill="1" applyBorder="1" applyAlignment="1" applyProtection="1">
      <alignment horizontal="center" vertical="center" wrapText="1"/>
    </xf>
    <xf numFmtId="0" fontId="18" fillId="5" borderId="3" xfId="0" applyFont="1" applyFill="1" applyBorder="1" applyAlignment="1" applyProtection="1">
      <alignment horizontal="left" wrapText="1"/>
    </xf>
    <xf numFmtId="0" fontId="18" fillId="5" borderId="4" xfId="0" applyFont="1" applyFill="1" applyBorder="1" applyAlignment="1" applyProtection="1">
      <alignment horizontal="left" wrapText="1"/>
    </xf>
    <xf numFmtId="1" fontId="23" fillId="0" borderId="1" xfId="0" applyNumberFormat="1" applyFont="1" applyBorder="1" applyAlignment="1" applyProtection="1">
      <alignment horizontal="center" vertical="center" wrapText="1" shrinkToFit="1"/>
    </xf>
    <xf numFmtId="0" fontId="19" fillId="2" borderId="1" xfId="0" applyFont="1" applyFill="1" applyBorder="1" applyAlignment="1" applyProtection="1">
      <alignment vertical="center" wrapText="1"/>
    </xf>
    <xf numFmtId="0" fontId="19" fillId="2" borderId="1" xfId="0" applyFont="1" applyFill="1" applyBorder="1" applyAlignment="1" applyProtection="1">
      <alignment horizontal="center" vertical="center" wrapText="1"/>
    </xf>
    <xf numFmtId="3" fontId="19" fillId="2" borderId="1" xfId="0" applyNumberFormat="1" applyFont="1" applyFill="1" applyBorder="1" applyAlignment="1" applyProtection="1">
      <alignment horizontal="center" vertical="center" wrapText="1"/>
    </xf>
    <xf numFmtId="169" fontId="15" fillId="0" borderId="1" xfId="1" applyNumberFormat="1" applyFont="1" applyBorder="1" applyAlignment="1" applyProtection="1">
      <alignment horizontal="left" vertical="center" wrapText="1"/>
    </xf>
    <xf numFmtId="169" fontId="15" fillId="5" borderId="1" xfId="1" applyNumberFormat="1" applyFont="1" applyFill="1" applyBorder="1" applyAlignment="1" applyProtection="1">
      <alignment horizontal="left" vertical="center" wrapText="1"/>
    </xf>
    <xf numFmtId="169" fontId="22" fillId="4" borderId="1" xfId="0" applyNumberFormat="1" applyFont="1" applyFill="1" applyBorder="1" applyAlignment="1" applyProtection="1">
      <alignment vertical="center" wrapText="1"/>
    </xf>
    <xf numFmtId="1" fontId="31" fillId="5" borderId="3" xfId="0" applyNumberFormat="1" applyFont="1" applyFill="1" applyBorder="1" applyAlignment="1" applyProtection="1">
      <alignment horizontal="left" vertical="center" wrapText="1" shrinkToFit="1"/>
    </xf>
    <xf numFmtId="1" fontId="31" fillId="5" borderId="4" xfId="0" applyNumberFormat="1" applyFont="1" applyFill="1" applyBorder="1" applyAlignment="1" applyProtection="1">
      <alignment horizontal="left" vertical="center" wrapText="1" shrinkToFit="1"/>
    </xf>
    <xf numFmtId="1" fontId="31" fillId="5" borderId="5" xfId="0" applyNumberFormat="1" applyFont="1" applyFill="1" applyBorder="1" applyAlignment="1" applyProtection="1">
      <alignment horizontal="left" vertical="center" wrapText="1" shrinkToFit="1"/>
    </xf>
    <xf numFmtId="0" fontId="4" fillId="5" borderId="1" xfId="0" applyFont="1" applyFill="1" applyBorder="1" applyAlignment="1" applyProtection="1">
      <alignment horizontal="left" vertical="top" wrapText="1"/>
    </xf>
    <xf numFmtId="0" fontId="13" fillId="4" borderId="1" xfId="0" applyFont="1" applyFill="1" applyBorder="1" applyAlignment="1" applyProtection="1">
      <alignment horizontal="left" vertical="top" wrapText="1"/>
    </xf>
    <xf numFmtId="169" fontId="19" fillId="2" borderId="26" xfId="1" applyNumberFormat="1" applyFont="1" applyFill="1" applyBorder="1" applyAlignment="1" applyProtection="1">
      <alignment horizontal="center" vertical="center" wrapText="1"/>
      <protection locked="0"/>
    </xf>
    <xf numFmtId="169" fontId="19" fillId="2" borderId="32" xfId="1" applyNumberFormat="1" applyFont="1" applyFill="1" applyBorder="1" applyAlignment="1" applyProtection="1">
      <alignment horizontal="center" vertical="center" wrapText="1"/>
      <protection locked="0"/>
    </xf>
    <xf numFmtId="0" fontId="19" fillId="2" borderId="3" xfId="0" applyFont="1" applyFill="1" applyBorder="1" applyAlignment="1" applyProtection="1">
      <alignment horizontal="center" vertical="center" wrapText="1"/>
      <protection locked="0"/>
    </xf>
    <xf numFmtId="0" fontId="19" fillId="2" borderId="4" xfId="0" applyFont="1" applyFill="1" applyBorder="1" applyAlignment="1" applyProtection="1">
      <alignment horizontal="center" vertical="center" wrapText="1"/>
      <protection locked="0"/>
    </xf>
    <xf numFmtId="0" fontId="19" fillId="2" borderId="5" xfId="0" applyFont="1" applyFill="1" applyBorder="1" applyAlignment="1" applyProtection="1">
      <alignment horizontal="center" vertical="center" wrapText="1"/>
      <protection locked="0"/>
    </xf>
    <xf numFmtId="169" fontId="19" fillId="0" borderId="26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0" fontId="4" fillId="5" borderId="26" xfId="0" applyFont="1" applyFill="1" applyBorder="1" applyAlignment="1" applyProtection="1">
      <alignment horizontal="left" vertical="top" wrapText="1"/>
      <protection locked="0"/>
    </xf>
    <xf numFmtId="0" fontId="13" fillId="0" borderId="24" xfId="0" applyFont="1" applyBorder="1" applyAlignment="1" applyProtection="1">
      <alignment horizontal="center" vertical="center" wrapText="1"/>
      <protection locked="0"/>
    </xf>
    <xf numFmtId="0" fontId="20" fillId="4" borderId="26" xfId="0" applyFont="1" applyFill="1" applyBorder="1" applyAlignment="1" applyProtection="1">
      <alignment horizontal="center" vertical="center" wrapText="1"/>
    </xf>
    <xf numFmtId="0" fontId="18" fillId="5" borderId="27" xfId="0" applyFont="1" applyFill="1" applyBorder="1" applyAlignment="1" applyProtection="1">
      <alignment horizontal="left" vertical="top" wrapText="1"/>
    </xf>
    <xf numFmtId="0" fontId="18" fillId="5" borderId="28" xfId="0" applyFont="1" applyFill="1" applyBorder="1" applyAlignment="1" applyProtection="1">
      <alignment horizontal="left" vertical="top" wrapText="1"/>
    </xf>
    <xf numFmtId="1" fontId="23" fillId="0" borderId="26" xfId="0" applyNumberFormat="1" applyFont="1" applyBorder="1" applyAlignment="1" applyProtection="1">
      <alignment horizontal="center" vertical="center" wrapText="1" shrinkToFit="1"/>
    </xf>
    <xf numFmtId="0" fontId="19" fillId="2" borderId="26" xfId="0" applyFont="1" applyFill="1" applyBorder="1" applyAlignment="1" applyProtection="1">
      <alignment vertical="center" wrapText="1"/>
    </xf>
    <xf numFmtId="0" fontId="26" fillId="0" borderId="26" xfId="0" applyFont="1" applyBorder="1" applyAlignment="1" applyProtection="1">
      <alignment horizontal="center" vertical="center" wrapText="1"/>
    </xf>
    <xf numFmtId="170" fontId="19" fillId="2" borderId="26" xfId="0" applyNumberFormat="1" applyFont="1" applyFill="1" applyBorder="1" applyAlignment="1" applyProtection="1">
      <alignment horizontal="center" vertical="center" wrapText="1"/>
    </xf>
    <xf numFmtId="1" fontId="23" fillId="0" borderId="32" xfId="0" applyNumberFormat="1" applyFont="1" applyBorder="1" applyAlignment="1" applyProtection="1">
      <alignment horizontal="center" vertical="center" wrapText="1" shrinkToFit="1"/>
    </xf>
    <xf numFmtId="0" fontId="19" fillId="2" borderId="32" xfId="0" applyFont="1" applyFill="1" applyBorder="1" applyAlignment="1" applyProtection="1">
      <alignment vertical="center" wrapText="1"/>
    </xf>
    <xf numFmtId="0" fontId="26" fillId="0" borderId="32" xfId="0" applyFont="1" applyBorder="1" applyAlignment="1" applyProtection="1">
      <alignment horizontal="center" vertical="center" wrapText="1"/>
    </xf>
    <xf numFmtId="170" fontId="19" fillId="2" borderId="32" xfId="0" applyNumberFormat="1" applyFont="1" applyFill="1" applyBorder="1" applyAlignment="1" applyProtection="1">
      <alignment horizontal="center" vertical="center" wrapText="1"/>
    </xf>
    <xf numFmtId="169" fontId="19" fillId="2" borderId="26" xfId="1" applyNumberFormat="1" applyFont="1" applyFill="1" applyBorder="1" applyAlignment="1" applyProtection="1">
      <alignment horizontal="center" vertical="center" wrapText="1"/>
    </xf>
    <xf numFmtId="169" fontId="19" fillId="2" borderId="32" xfId="1" applyNumberFormat="1" applyFont="1" applyFill="1" applyBorder="1" applyAlignment="1" applyProtection="1">
      <alignment horizontal="center" vertical="center" wrapText="1"/>
    </xf>
    <xf numFmtId="169" fontId="18" fillId="2" borderId="1" xfId="1" applyNumberFormat="1" applyFont="1" applyFill="1" applyBorder="1" applyAlignment="1" applyProtection="1">
      <alignment horizontal="center" vertical="center" wrapText="1"/>
    </xf>
    <xf numFmtId="0" fontId="18" fillId="5" borderId="35" xfId="0" applyFont="1" applyFill="1" applyBorder="1" applyAlignment="1" applyProtection="1">
      <alignment horizontal="left" vertical="top" wrapText="1"/>
    </xf>
    <xf numFmtId="0" fontId="18" fillId="5" borderId="36" xfId="0" applyFont="1" applyFill="1" applyBorder="1" applyAlignment="1" applyProtection="1">
      <alignment horizontal="left" vertical="top" wrapText="1"/>
    </xf>
    <xf numFmtId="0" fontId="15" fillId="2" borderId="26" xfId="0" applyFont="1" applyFill="1" applyBorder="1" applyAlignment="1" applyProtection="1">
      <alignment horizontal="left" vertical="center" wrapText="1"/>
    </xf>
    <xf numFmtId="0" fontId="9" fillId="2" borderId="26" xfId="0" applyFont="1" applyFill="1" applyBorder="1" applyAlignment="1" applyProtection="1">
      <alignment horizontal="center" vertical="center" wrapText="1"/>
    </xf>
    <xf numFmtId="3" fontId="19" fillId="2" borderId="26" xfId="0" applyNumberFormat="1" applyFont="1" applyFill="1" applyBorder="1" applyAlignment="1" applyProtection="1">
      <alignment horizontal="center" vertical="center" wrapText="1"/>
    </xf>
    <xf numFmtId="169" fontId="19" fillId="0" borderId="26" xfId="1" applyNumberFormat="1" applyFont="1" applyFill="1" applyBorder="1" applyAlignment="1" applyProtection="1">
      <alignment horizontal="center" vertical="center" wrapText="1"/>
    </xf>
    <xf numFmtId="0" fontId="3" fillId="0" borderId="32" xfId="0" applyFont="1" applyBorder="1" applyAlignment="1" applyProtection="1">
      <alignment horizontal="left" vertical="top" wrapText="1"/>
    </xf>
    <xf numFmtId="3" fontId="19" fillId="2" borderId="32" xfId="0" applyNumberFormat="1" applyFont="1" applyFill="1" applyBorder="1" applyAlignment="1" applyProtection="1">
      <alignment horizontal="center" vertical="center" wrapText="1"/>
    </xf>
    <xf numFmtId="0" fontId="18" fillId="5" borderId="35" xfId="0" applyFont="1" applyFill="1" applyBorder="1" applyAlignment="1" applyProtection="1">
      <alignment horizontal="left" vertical="top"/>
    </xf>
    <xf numFmtId="0" fontId="18" fillId="5" borderId="36" xfId="0" applyFont="1" applyFill="1" applyBorder="1" applyAlignment="1" applyProtection="1">
      <alignment horizontal="left" vertical="top"/>
    </xf>
    <xf numFmtId="0" fontId="19" fillId="2" borderId="26" xfId="0" applyFont="1" applyFill="1" applyBorder="1" applyAlignment="1" applyProtection="1">
      <alignment horizontal="center" vertical="center" wrapText="1"/>
    </xf>
    <xf numFmtId="166" fontId="4" fillId="5" borderId="26" xfId="1" applyNumberFormat="1" applyFont="1" applyFill="1" applyBorder="1" applyAlignment="1" applyProtection="1">
      <alignment horizontal="right" vertical="center"/>
    </xf>
    <xf numFmtId="166" fontId="5" fillId="6" borderId="26" xfId="1" applyNumberFormat="1" applyFont="1" applyFill="1" applyBorder="1" applyAlignment="1" applyProtection="1">
      <alignment horizontal="right" vertical="center"/>
    </xf>
    <xf numFmtId="0" fontId="4" fillId="6" borderId="26" xfId="0" applyFont="1" applyFill="1" applyBorder="1" applyAlignment="1" applyProtection="1">
      <alignment horizontal="left" vertical="top" wrapText="1"/>
    </xf>
    <xf numFmtId="0" fontId="13" fillId="4" borderId="26" xfId="0" applyFont="1" applyFill="1" applyBorder="1" applyAlignment="1" applyProtection="1">
      <alignment horizontal="left" vertical="top"/>
    </xf>
  </cellXfs>
  <cellStyles count="7">
    <cellStyle name="Comma" xfId="1" builtinId="3"/>
    <cellStyle name="Comma [0] 2" xfId="2" xr:uid="{00000000-0005-0000-0000-000001000000}"/>
    <cellStyle name="Comma 2" xfId="5" xr:uid="{56D50E53-A2E0-4B9A-8D00-21292EA98604}"/>
    <cellStyle name="Normal" xfId="0" builtinId="0"/>
    <cellStyle name="Normal 2" xfId="6" xr:uid="{7527ADB5-9B7A-474A-8C0C-C61A09497C04}"/>
    <cellStyle name="Normal 3" xfId="3" xr:uid="{00000000-0005-0000-0000-000003000000}"/>
    <cellStyle name="Percent" xfId="4" builtinId="5"/>
  </cellStyles>
  <dxfs count="0"/>
  <tableStyles count="0" defaultTableStyle="TableStyleMedium2" defaultPivotStyle="PivotStyleLight16"/>
  <colors>
    <mruColors>
      <color rgb="FF17375E"/>
      <color rgb="FFFF99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F5A84-6069-459F-9802-1CC29E61AAE5}">
  <sheetPr>
    <tabColor rgb="FF17375E"/>
  </sheetPr>
  <dimension ref="A1:FJ212"/>
  <sheetViews>
    <sheetView topLeftCell="B1" workbookViewId="0">
      <selection activeCell="D20" sqref="D20"/>
    </sheetView>
  </sheetViews>
  <sheetFormatPr defaultRowHeight="15" x14ac:dyDescent="0.25"/>
  <cols>
    <col min="1" max="1" width="9.140625" style="1" hidden="1" customWidth="1"/>
    <col min="2" max="2" width="6" style="1" bestFit="1" customWidth="1"/>
    <col min="3" max="3" width="56.5703125" style="1" customWidth="1"/>
    <col min="4" max="4" width="23.140625" style="1" customWidth="1"/>
    <col min="5" max="5" width="13.7109375" style="1" hidden="1" customWidth="1"/>
    <col min="6" max="6" width="14.85546875" style="62" hidden="1" customWidth="1"/>
    <col min="7" max="7" width="15.85546875" style="3" hidden="1" customWidth="1"/>
    <col min="8" max="8" width="0.28515625" style="4" hidden="1" customWidth="1"/>
    <col min="9" max="9" width="12.5703125" style="1" hidden="1" customWidth="1"/>
    <col min="10" max="21" width="9.140625" style="1" hidden="1" customWidth="1"/>
    <col min="22" max="22" width="0.140625" style="1" hidden="1" customWidth="1"/>
    <col min="23" max="23" width="17.28515625" style="1" hidden="1" customWidth="1"/>
    <col min="24" max="24" width="18.28515625" style="5" customWidth="1"/>
    <col min="25" max="25" width="10.28515625" style="1" customWidth="1"/>
    <col min="26" max="26" width="13.7109375" style="1" customWidth="1"/>
    <col min="27" max="27" width="15.42578125" style="1" customWidth="1"/>
    <col min="28" max="16384" width="9.140625" style="1"/>
  </cols>
  <sheetData>
    <row r="1" spans="1:164" x14ac:dyDescent="0.25">
      <c r="F1" s="2"/>
    </row>
    <row r="2" spans="1:164" x14ac:dyDescent="0.25">
      <c r="B2" s="63" t="s">
        <v>204</v>
      </c>
      <c r="C2" s="64"/>
      <c r="D2" s="65" t="s">
        <v>205</v>
      </c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7"/>
    </row>
    <row r="3" spans="1:164" x14ac:dyDescent="0.25">
      <c r="A3" s="6"/>
      <c r="B3" s="63" t="s">
        <v>118</v>
      </c>
      <c r="C3" s="64"/>
      <c r="D3" s="65">
        <v>46207</v>
      </c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7"/>
    </row>
    <row r="4" spans="1:164" x14ac:dyDescent="0.25">
      <c r="A4" s="7"/>
      <c r="B4" s="63" t="s">
        <v>0</v>
      </c>
      <c r="C4" s="64"/>
      <c r="D4" s="65" t="s">
        <v>203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7"/>
    </row>
    <row r="5" spans="1:164" x14ac:dyDescent="0.25">
      <c r="B5" s="63" t="s">
        <v>105</v>
      </c>
      <c r="C5" s="64"/>
      <c r="D5" s="65" t="s">
        <v>206</v>
      </c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7"/>
    </row>
    <row r="6" spans="1:164" x14ac:dyDescent="0.25">
      <c r="F6" s="2"/>
    </row>
    <row r="7" spans="1:164" s="12" customFormat="1" ht="28.5" customHeight="1" x14ac:dyDescent="0.25">
      <c r="A7" s="8"/>
      <c r="B7" s="68" t="s">
        <v>1</v>
      </c>
      <c r="C7" s="68" t="s">
        <v>2</v>
      </c>
      <c r="D7" s="76" t="s">
        <v>119</v>
      </c>
      <c r="E7" s="10" t="e">
        <f>#REF!</f>
        <v>#REF!</v>
      </c>
      <c r="F7" s="11" t="e">
        <f>#REF!</f>
        <v>#REF!</v>
      </c>
      <c r="G7" s="10" t="str">
        <f>C29</f>
        <v>TVSH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 t="str">
        <f>C30</f>
        <v>Totali me Tvsh</v>
      </c>
      <c r="X7" s="77" t="s">
        <v>120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</row>
    <row r="8" spans="1:164" s="19" customFormat="1" ht="21.75" customHeight="1" x14ac:dyDescent="0.25">
      <c r="A8" s="13"/>
      <c r="B8" s="69" t="s">
        <v>121</v>
      </c>
      <c r="C8" s="69" t="s">
        <v>149</v>
      </c>
      <c r="D8" s="78">
        <f>D9+D10+D11+D12+D13</f>
        <v>0</v>
      </c>
      <c r="E8" s="14">
        <f t="shared" ref="E8:E25" si="0">D8*0.05</f>
        <v>0</v>
      </c>
      <c r="F8" s="15">
        <f t="shared" ref="F8:F25" si="1">E8+D8</f>
        <v>0</v>
      </c>
      <c r="G8" s="15">
        <f t="shared" ref="G8:G22" si="2">F8*0.2</f>
        <v>0</v>
      </c>
      <c r="H8" s="16">
        <f>3.97*3.23</f>
        <v>12.8231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5">
        <f t="shared" ref="W8:W25" si="3">G8+F8</f>
        <v>0</v>
      </c>
      <c r="X8" s="72" t="e">
        <f>D8/$D$28</f>
        <v>#REF!</v>
      </c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</row>
    <row r="9" spans="1:164" s="19" customFormat="1" x14ac:dyDescent="0.25">
      <c r="A9" s="13"/>
      <c r="B9" s="70">
        <v>1</v>
      </c>
      <c r="C9" s="71" t="str">
        <f>D_Elektrike!B8</f>
        <v>Sistemi Fuqise</v>
      </c>
      <c r="D9" s="20"/>
      <c r="E9" s="20">
        <f t="shared" si="0"/>
        <v>0</v>
      </c>
      <c r="F9" s="21">
        <f t="shared" si="1"/>
        <v>0</v>
      </c>
      <c r="G9" s="22">
        <f t="shared" si="2"/>
        <v>0</v>
      </c>
      <c r="H9" s="23">
        <f>1.81*3.23*2</f>
        <v>11.692600000000001</v>
      </c>
      <c r="I9" s="24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2">
        <f t="shared" si="3"/>
        <v>0</v>
      </c>
      <c r="X9" s="26"/>
      <c r="Y9" s="18"/>
      <c r="Z9" s="1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</row>
    <row r="10" spans="1:164" s="12" customFormat="1" x14ac:dyDescent="0.25">
      <c r="A10" s="13"/>
      <c r="B10" s="70">
        <v>2</v>
      </c>
      <c r="C10" s="70" t="str">
        <f>D_Elektrike!B39</f>
        <v>Sistemi AUDIO</v>
      </c>
      <c r="D10" s="20">
        <f>D_Elektrike!F48</f>
        <v>0</v>
      </c>
      <c r="E10" s="20">
        <f t="shared" si="0"/>
        <v>0</v>
      </c>
      <c r="F10" s="21">
        <f t="shared" si="1"/>
        <v>0</v>
      </c>
      <c r="G10" s="22">
        <f t="shared" si="2"/>
        <v>0</v>
      </c>
      <c r="H10" s="27" t="e">
        <f>#REF!+#REF!+#REF!+#REF!+#REF!</f>
        <v>#REF!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2">
        <f t="shared" si="3"/>
        <v>0</v>
      </c>
      <c r="X10" s="28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</row>
    <row r="11" spans="1:164" s="12" customFormat="1" x14ac:dyDescent="0.25">
      <c r="A11" s="13"/>
      <c r="B11" s="70">
        <v>3</v>
      </c>
      <c r="C11" s="70" t="str">
        <f>D_Elektrike!B49</f>
        <v xml:space="preserve">Panelet Elektrike te Shperndarjes </v>
      </c>
      <c r="D11" s="20">
        <f>D_Elektrike!F51</f>
        <v>0</v>
      </c>
      <c r="E11" s="20">
        <f t="shared" si="0"/>
        <v>0</v>
      </c>
      <c r="F11" s="21">
        <f t="shared" si="1"/>
        <v>0</v>
      </c>
      <c r="G11" s="22">
        <f t="shared" si="2"/>
        <v>0</v>
      </c>
      <c r="H11" s="29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2">
        <f t="shared" si="3"/>
        <v>0</v>
      </c>
      <c r="X11" s="28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</row>
    <row r="12" spans="1:164" s="12" customFormat="1" x14ac:dyDescent="0.25">
      <c r="A12" s="13"/>
      <c r="B12" s="70">
        <v>4</v>
      </c>
      <c r="C12" s="70" t="str">
        <f>D_Elektrike!B52</f>
        <v>Sistemi Kontrolli Aksesit</v>
      </c>
      <c r="D12" s="20">
        <f>D_Elektrike!F56</f>
        <v>0</v>
      </c>
      <c r="E12" s="20"/>
      <c r="F12" s="21"/>
      <c r="G12" s="22"/>
      <c r="H12" s="29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2"/>
      <c r="X12" s="28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</row>
    <row r="13" spans="1:164" s="12" customFormat="1" x14ac:dyDescent="0.25">
      <c r="A13" s="13"/>
      <c r="B13" s="70">
        <v>5</v>
      </c>
      <c r="C13" s="70" t="str">
        <f>D_Elektrike!B57</f>
        <v>Sistemi Dedektimit te zjarrit</v>
      </c>
      <c r="D13" s="20">
        <f>D_Elektrike!F62</f>
        <v>0</v>
      </c>
      <c r="E13" s="20"/>
      <c r="F13" s="21"/>
      <c r="G13" s="22"/>
      <c r="H13" s="29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2"/>
      <c r="X13" s="30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</row>
    <row r="14" spans="1:164" s="12" customFormat="1" ht="20.25" customHeight="1" x14ac:dyDescent="0.25">
      <c r="A14" s="13"/>
      <c r="B14" s="69" t="s">
        <v>154</v>
      </c>
      <c r="C14" s="69" t="s">
        <v>151</v>
      </c>
      <c r="D14" s="78">
        <f>D15</f>
        <v>0</v>
      </c>
      <c r="E14" s="14">
        <f t="shared" si="0"/>
        <v>0</v>
      </c>
      <c r="F14" s="15">
        <f t="shared" si="1"/>
        <v>0</v>
      </c>
      <c r="G14" s="15">
        <f t="shared" si="2"/>
        <v>0</v>
      </c>
      <c r="H14" s="31" t="s">
        <v>122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5">
        <f t="shared" si="3"/>
        <v>0</v>
      </c>
      <c r="X14" s="72" t="e">
        <f>D14/$D$28</f>
        <v>#REF!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</row>
    <row r="15" spans="1:164" s="12" customFormat="1" x14ac:dyDescent="0.25">
      <c r="A15" s="13"/>
      <c r="B15" s="70">
        <v>1</v>
      </c>
      <c r="C15" s="70" t="str">
        <f>'E_Ndricim F'!B6</f>
        <v>Ndricim FURNIZIM</v>
      </c>
      <c r="D15" s="20">
        <f>'E_Ndricim F'!F28</f>
        <v>0</v>
      </c>
      <c r="E15" s="20">
        <f t="shared" si="0"/>
        <v>0</v>
      </c>
      <c r="F15" s="21">
        <f t="shared" si="1"/>
        <v>0</v>
      </c>
      <c r="G15" s="22">
        <f>F15*0.2</f>
        <v>0</v>
      </c>
      <c r="H15" s="29">
        <v>42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2">
        <f t="shared" si="3"/>
        <v>0</v>
      </c>
      <c r="X15" s="32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</row>
    <row r="16" spans="1:164" s="12" customFormat="1" ht="18" customHeight="1" x14ac:dyDescent="0.25">
      <c r="A16" s="13"/>
      <c r="B16" s="69" t="s">
        <v>155</v>
      </c>
      <c r="C16" s="69" t="s">
        <v>150</v>
      </c>
      <c r="D16" s="78">
        <f>D17</f>
        <v>0</v>
      </c>
      <c r="E16" s="14">
        <f t="shared" si="0"/>
        <v>0</v>
      </c>
      <c r="F16" s="15">
        <f t="shared" si="1"/>
        <v>0</v>
      </c>
      <c r="G16" s="15">
        <f t="shared" si="2"/>
        <v>0</v>
      </c>
      <c r="H16" s="31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5">
        <f t="shared" si="3"/>
        <v>0</v>
      </c>
      <c r="X16" s="72" t="e">
        <f>D16/$D$28</f>
        <v>#REF!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</row>
    <row r="17" spans="1:166" s="12" customFormat="1" x14ac:dyDescent="0.25">
      <c r="A17" s="13"/>
      <c r="B17" s="70">
        <v>1</v>
      </c>
      <c r="C17" s="70" t="str">
        <f>'F_Ndricim V'!B6</f>
        <v>Ndricim VENDOSJE</v>
      </c>
      <c r="D17" s="20">
        <f>'F_Ndricim V'!F28</f>
        <v>0</v>
      </c>
      <c r="E17" s="20">
        <f t="shared" si="0"/>
        <v>0</v>
      </c>
      <c r="F17" s="21">
        <f t="shared" si="1"/>
        <v>0</v>
      </c>
      <c r="G17" s="22">
        <f t="shared" si="2"/>
        <v>0</v>
      </c>
      <c r="H17" s="29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2">
        <f t="shared" si="3"/>
        <v>0</v>
      </c>
      <c r="X17" s="33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</row>
    <row r="18" spans="1:166" s="12" customFormat="1" ht="20.25" customHeight="1" x14ac:dyDescent="0.25">
      <c r="A18" s="13"/>
      <c r="B18" s="69" t="s">
        <v>156</v>
      </c>
      <c r="C18" s="69" t="s">
        <v>184</v>
      </c>
      <c r="D18" s="78">
        <f>D19</f>
        <v>0</v>
      </c>
      <c r="E18" s="14">
        <f t="shared" ref="E18:E21" si="4">D18*0.05</f>
        <v>0</v>
      </c>
      <c r="F18" s="15">
        <f t="shared" ref="F18:F21" si="5">E18+D18</f>
        <v>0</v>
      </c>
      <c r="G18" s="15">
        <f t="shared" ref="G18" si="6">F18*0.2</f>
        <v>0</v>
      </c>
      <c r="H18" s="31" t="s">
        <v>122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5">
        <f t="shared" ref="W18:W21" si="7">G18+F18</f>
        <v>0</v>
      </c>
      <c r="X18" s="72" t="e">
        <f>D18/$D$28</f>
        <v>#REF!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</row>
    <row r="19" spans="1:166" s="12" customFormat="1" x14ac:dyDescent="0.25">
      <c r="A19" s="13"/>
      <c r="B19" s="70">
        <v>1</v>
      </c>
      <c r="C19" s="70" t="str">
        <f>'G_Ndricim i Jashtem F'!A6</f>
        <v xml:space="preserve">Sistemi Ndricimit  Jashtem FURNIZIM </v>
      </c>
      <c r="D19" s="34"/>
      <c r="E19" s="20">
        <f t="shared" si="4"/>
        <v>0</v>
      </c>
      <c r="F19" s="21">
        <f t="shared" si="5"/>
        <v>0</v>
      </c>
      <c r="G19" s="22">
        <f>F19*0.2</f>
        <v>0</v>
      </c>
      <c r="H19" s="29">
        <v>42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2">
        <f t="shared" si="7"/>
        <v>0</v>
      </c>
      <c r="X19" s="32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</row>
    <row r="20" spans="1:166" s="12" customFormat="1" ht="18" customHeight="1" x14ac:dyDescent="0.25">
      <c r="A20" s="13"/>
      <c r="B20" s="69" t="s">
        <v>157</v>
      </c>
      <c r="C20" s="69" t="s">
        <v>185</v>
      </c>
      <c r="D20" s="78">
        <f>D21</f>
        <v>0</v>
      </c>
      <c r="E20" s="14">
        <f t="shared" si="4"/>
        <v>0</v>
      </c>
      <c r="F20" s="15">
        <f t="shared" si="5"/>
        <v>0</v>
      </c>
      <c r="G20" s="15">
        <f t="shared" ref="G20:G21" si="8">F20*0.2</f>
        <v>0</v>
      </c>
      <c r="H20" s="31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5">
        <f t="shared" si="7"/>
        <v>0</v>
      </c>
      <c r="X20" s="72" t="e">
        <f>D20/$D$28</f>
        <v>#REF!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</row>
    <row r="21" spans="1:166" s="12" customFormat="1" x14ac:dyDescent="0.25">
      <c r="A21" s="13"/>
      <c r="B21" s="70">
        <v>1</v>
      </c>
      <c r="C21" s="70" t="str">
        <f>'H_Ndricim i Jashtem V'!A6</f>
        <v>Sistemi Ndricimit  Jashtem VENDOSJE</v>
      </c>
      <c r="D21" s="20">
        <f>'H_Ndricim i Jashtem V'!F13</f>
        <v>0</v>
      </c>
      <c r="E21" s="20">
        <f t="shared" si="4"/>
        <v>0</v>
      </c>
      <c r="F21" s="21">
        <f t="shared" si="5"/>
        <v>0</v>
      </c>
      <c r="G21" s="22">
        <f t="shared" si="8"/>
        <v>0</v>
      </c>
      <c r="H21" s="29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2">
        <f t="shared" si="7"/>
        <v>0</v>
      </c>
      <c r="X21" s="33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</row>
    <row r="22" spans="1:166" s="12" customFormat="1" ht="18" customHeight="1" x14ac:dyDescent="0.25">
      <c r="A22" s="13"/>
      <c r="B22" s="69" t="s">
        <v>158</v>
      </c>
      <c r="C22" s="69" t="s">
        <v>152</v>
      </c>
      <c r="D22" s="78">
        <f>D23</f>
        <v>0</v>
      </c>
      <c r="E22" s="14">
        <f t="shared" si="0"/>
        <v>0</v>
      </c>
      <c r="F22" s="15">
        <f t="shared" si="1"/>
        <v>0</v>
      </c>
      <c r="G22" s="15">
        <f t="shared" si="2"/>
        <v>0</v>
      </c>
      <c r="H22" s="31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5">
        <f t="shared" si="3"/>
        <v>0</v>
      </c>
      <c r="X22" s="72" t="e">
        <f>D22/$D$28</f>
        <v>#REF!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</row>
    <row r="23" spans="1:166" s="12" customFormat="1" x14ac:dyDescent="0.25">
      <c r="A23" s="13"/>
      <c r="B23" s="70">
        <v>1</v>
      </c>
      <c r="C23" s="70" t="str">
        <f>I_Kondicionim!A7</f>
        <v>Punime montim cmontimi dhe aksesore</v>
      </c>
      <c r="D23" s="20">
        <f>I_Kondicionim!F18</f>
        <v>0</v>
      </c>
      <c r="E23" s="20">
        <f t="shared" si="0"/>
        <v>0</v>
      </c>
      <c r="F23" s="21">
        <f t="shared" si="1"/>
        <v>0</v>
      </c>
      <c r="G23" s="22">
        <f>F23*0.2</f>
        <v>0</v>
      </c>
      <c r="H23" s="29">
        <v>42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2">
        <f t="shared" si="3"/>
        <v>0</v>
      </c>
      <c r="X23" s="35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</row>
    <row r="24" spans="1:166" s="12" customFormat="1" ht="18" customHeight="1" x14ac:dyDescent="0.25">
      <c r="A24" s="13"/>
      <c r="B24" s="69" t="s">
        <v>183</v>
      </c>
      <c r="C24" s="69" t="s">
        <v>153</v>
      </c>
      <c r="D24" s="78">
        <f>J_Ndertimore!F24</f>
        <v>0</v>
      </c>
      <c r="E24" s="14">
        <f t="shared" si="0"/>
        <v>0</v>
      </c>
      <c r="F24" s="15">
        <f t="shared" si="1"/>
        <v>0</v>
      </c>
      <c r="G24" s="15">
        <f t="shared" ref="G24" si="9">F24*0.2</f>
        <v>0</v>
      </c>
      <c r="H24" s="31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5">
        <f t="shared" si="3"/>
        <v>0</v>
      </c>
      <c r="X24" s="72" t="e">
        <f>D24/$D$28</f>
        <v>#REF!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</row>
    <row r="25" spans="1:166" s="12" customFormat="1" x14ac:dyDescent="0.25">
      <c r="A25" s="13"/>
      <c r="B25" s="70">
        <v>1</v>
      </c>
      <c r="C25" s="70" t="str">
        <f>J_Ndertimore!A8</f>
        <v>Punime lyerje</v>
      </c>
      <c r="D25" s="20">
        <f>J_Ndertimore!F13</f>
        <v>0</v>
      </c>
      <c r="E25" s="20">
        <f t="shared" si="0"/>
        <v>0</v>
      </c>
      <c r="F25" s="21">
        <f t="shared" si="1"/>
        <v>0</v>
      </c>
      <c r="G25" s="22">
        <f>F25*0.2</f>
        <v>0</v>
      </c>
      <c r="H25" s="29">
        <v>42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2">
        <f t="shared" si="3"/>
        <v>0</v>
      </c>
      <c r="X25" s="36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</row>
    <row r="26" spans="1:166" s="12" customFormat="1" x14ac:dyDescent="0.25">
      <c r="A26" s="13"/>
      <c r="B26" s="70">
        <v>2</v>
      </c>
      <c r="C26" s="70" t="str">
        <f>J_Ndertimore!A14</f>
        <v>Punime dysheme; murature; tavan</v>
      </c>
      <c r="D26" s="20">
        <f>J_Ndertimore!F21</f>
        <v>0</v>
      </c>
      <c r="E26" s="20"/>
      <c r="F26" s="21"/>
      <c r="G26" s="22"/>
      <c r="H26" s="29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2"/>
      <c r="X26" s="36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</row>
    <row r="27" spans="1:166" s="12" customFormat="1" x14ac:dyDescent="0.25">
      <c r="A27" s="13"/>
      <c r="B27" s="70">
        <v>3</v>
      </c>
      <c r="C27" s="70" t="str">
        <f>J_Ndertimore!A22</f>
        <v>Konstruksion metalik per kondicionim</v>
      </c>
      <c r="D27" s="20">
        <f>J_Ndertimore!F23</f>
        <v>0</v>
      </c>
      <c r="E27" s="20"/>
      <c r="F27" s="21"/>
      <c r="G27" s="22"/>
      <c r="H27" s="29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2"/>
      <c r="X27" s="36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</row>
    <row r="28" spans="1:166" s="12" customFormat="1" ht="20.25" customHeight="1" x14ac:dyDescent="0.25">
      <c r="A28" s="13"/>
      <c r="B28" s="37"/>
      <c r="C28" s="79" t="s">
        <v>159</v>
      </c>
      <c r="D28" s="73" t="e">
        <f>D24+D22+D20+D18+D16+D14+D8+#REF!+#REF!+#REF!</f>
        <v>#REF!</v>
      </c>
      <c r="E28" s="38" t="e">
        <f>E26+E22+#REF!+#REF!+E2</f>
        <v>#REF!</v>
      </c>
      <c r="F28" s="38" t="e">
        <f>F26+F22+#REF!+#REF!+F2</f>
        <v>#REF!</v>
      </c>
      <c r="G28" s="38" t="e">
        <f>G26+G22+#REF!+#REF!+G2</f>
        <v>#REF!</v>
      </c>
      <c r="H28" s="39">
        <f>10.12*0.93</f>
        <v>9.4116</v>
      </c>
      <c r="I28" s="40" t="s">
        <v>160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38" t="e">
        <f>W26+W22+#REF!+#REF!+W2</f>
        <v>#REF!</v>
      </c>
      <c r="X28" s="80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</row>
    <row r="29" spans="1:166" s="12" customFormat="1" ht="18.75" customHeight="1" x14ac:dyDescent="0.25">
      <c r="A29" s="13"/>
      <c r="B29" s="41"/>
      <c r="C29" s="81" t="s">
        <v>7</v>
      </c>
      <c r="D29" s="74" t="e">
        <f>20/100*D28</f>
        <v>#REF!</v>
      </c>
      <c r="E29" s="24"/>
      <c r="F29" s="21"/>
      <c r="G29" s="21"/>
      <c r="H29" s="21"/>
      <c r="I29" s="22"/>
      <c r="J29" s="40" t="s">
        <v>123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42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</row>
    <row r="30" spans="1:166" s="12" customFormat="1" ht="20.25" customHeight="1" x14ac:dyDescent="0.25">
      <c r="A30" s="13"/>
      <c r="B30" s="43"/>
      <c r="C30" s="82" t="s">
        <v>193</v>
      </c>
      <c r="D30" s="75" t="e">
        <f>D28+D29</f>
        <v>#REF!</v>
      </c>
      <c r="E30" s="24"/>
      <c r="F30" s="21"/>
      <c r="G30" s="21"/>
      <c r="H30" s="21"/>
      <c r="I30" s="22"/>
      <c r="J30" s="39">
        <f>(0.9*2.08*3)</f>
        <v>5.6160000000000005</v>
      </c>
      <c r="K30" s="40" t="s">
        <v>124</v>
      </c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44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</row>
    <row r="31" spans="1:166" s="12" customFormat="1" ht="16.5" customHeight="1" x14ac:dyDescent="0.25">
      <c r="A31" s="1"/>
      <c r="B31" s="1"/>
      <c r="C31" s="1"/>
      <c r="D31" s="1"/>
      <c r="E31" s="1"/>
      <c r="F31" s="2"/>
      <c r="G31" s="2"/>
      <c r="H31" s="2"/>
      <c r="I31" s="3"/>
      <c r="J31" s="45">
        <f>(3.75*2.56)-(0.9*2.4)</f>
        <v>7.4399999999999995</v>
      </c>
      <c r="K31" s="46" t="s">
        <v>125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5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</row>
    <row r="32" spans="1:166" s="12" customFormat="1" ht="22.5" customHeight="1" x14ac:dyDescent="0.25">
      <c r="A32" s="1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</row>
    <row r="33" spans="1:164" s="12" customFormat="1" ht="21.75" customHeight="1" x14ac:dyDescent="0.25">
      <c r="A33" s="1"/>
      <c r="B33" s="1"/>
      <c r="C33" s="1"/>
      <c r="D33" s="1"/>
      <c r="E33" s="1"/>
      <c r="F33" s="2"/>
      <c r="G33" s="3"/>
      <c r="H33" s="4">
        <f>13.05+32.2+19.6+0.5+4.3</f>
        <v>69.649999999999991</v>
      </c>
      <c r="I33" s="46" t="s">
        <v>126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5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</row>
    <row r="34" spans="1:164" s="12" customFormat="1" ht="26.25" customHeight="1" x14ac:dyDescent="0.25">
      <c r="A34" s="1"/>
      <c r="B34" s="1"/>
      <c r="C34" s="1"/>
      <c r="D34" s="1"/>
      <c r="E34" s="1"/>
      <c r="F34" s="2"/>
      <c r="G34" s="3"/>
      <c r="H34" s="45">
        <f>4.4+1.58+3.34+10.73+6.2</f>
        <v>26.25</v>
      </c>
      <c r="I34" s="46" t="s">
        <v>127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5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</row>
    <row r="35" spans="1:164" s="12" customFormat="1" ht="37.5" customHeight="1" x14ac:dyDescent="0.25">
      <c r="A35" s="1"/>
      <c r="B35" s="1"/>
      <c r="C35" s="1"/>
      <c r="D35" s="1"/>
      <c r="E35" s="1"/>
      <c r="F35" s="2"/>
      <c r="G35" s="3"/>
      <c r="H35" s="48">
        <f>(1.05*3.85)+(2*3.67)+(0.77*4.45)+(0.93*3.67)+(3.5*3.37)</f>
        <v>30.017099999999999</v>
      </c>
      <c r="I35" s="46" t="s">
        <v>128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5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</row>
    <row r="36" spans="1:164" s="12" customFormat="1" ht="37.5" customHeight="1" x14ac:dyDescent="0.25">
      <c r="A36" s="1"/>
      <c r="B36" s="1"/>
      <c r="C36" s="1"/>
      <c r="D36" s="1"/>
      <c r="E36" s="1"/>
      <c r="F36" s="2"/>
      <c r="G36" s="3"/>
      <c r="H36" s="45">
        <v>1.9</v>
      </c>
      <c r="I36" s="46" t="s">
        <v>129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5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</row>
    <row r="37" spans="1:164" s="12" customFormat="1" ht="21" customHeight="1" x14ac:dyDescent="0.25">
      <c r="A37" s="1"/>
      <c r="B37" s="1"/>
      <c r="C37" s="1"/>
      <c r="D37" s="1"/>
      <c r="E37" s="1"/>
      <c r="F37" s="2"/>
      <c r="G37" s="3"/>
      <c r="H37" s="49">
        <f>(13.4*2.56)+(12.4*2.88)-(2*0.9*2.4)</f>
        <v>65.695999999999998</v>
      </c>
      <c r="I37" s="46" t="s">
        <v>130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5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</row>
    <row r="38" spans="1:164" s="12" customFormat="1" ht="23.25" customHeight="1" x14ac:dyDescent="0.25">
      <c r="A38" s="1"/>
      <c r="B38" s="1"/>
      <c r="C38" s="1"/>
      <c r="D38" s="1"/>
      <c r="E38" s="1"/>
      <c r="F38" s="2"/>
      <c r="G38" s="3"/>
      <c r="H38" s="50">
        <f>(6.53*2.56)+(5.11*2.88)</f>
        <v>31.433599999999998</v>
      </c>
      <c r="I38" s="46" t="s">
        <v>131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5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</row>
    <row r="39" spans="1:164" s="52" customFormat="1" ht="25.5" customHeight="1" x14ac:dyDescent="0.25">
      <c r="A39" s="46"/>
      <c r="B39" s="1"/>
      <c r="C39" s="1"/>
      <c r="D39" s="1"/>
      <c r="E39" s="1"/>
      <c r="F39" s="2"/>
      <c r="G39" s="3"/>
      <c r="H39" s="50">
        <f>4.42*4.96</f>
        <v>21.923199999999998</v>
      </c>
      <c r="I39" s="46" t="s">
        <v>132</v>
      </c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51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</row>
    <row r="40" spans="1:164" s="12" customFormat="1" ht="28.5" customHeight="1" x14ac:dyDescent="0.25">
      <c r="A40" s="1"/>
      <c r="B40" s="1"/>
      <c r="C40" s="1"/>
      <c r="D40" s="1"/>
      <c r="E40" s="1"/>
      <c r="F40" s="2"/>
      <c r="G40" s="3"/>
      <c r="H40" s="50">
        <f>(1.4*4.45)+(1.3*3.5)</f>
        <v>10.78</v>
      </c>
      <c r="I40" s="45" t="s">
        <v>133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5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</row>
    <row r="41" spans="1:164" s="12" customFormat="1" ht="19.5" customHeight="1" x14ac:dyDescent="0.25">
      <c r="A41" s="1"/>
      <c r="B41" s="1"/>
      <c r="C41" s="1"/>
      <c r="D41" s="1"/>
      <c r="E41" s="1"/>
      <c r="F41" s="2"/>
      <c r="G41" s="3"/>
      <c r="H41" s="48" t="e">
        <f>(#REF!+#REF!+#REF!+#REF!+#REF!+#REF!)-(176.9+6.4+6.7)-(2.83+3.06)-5.5</f>
        <v>#REF!</v>
      </c>
      <c r="I41" s="46" t="s">
        <v>134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5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</row>
    <row r="42" spans="1:164" s="12" customFormat="1" ht="19.5" customHeight="1" x14ac:dyDescent="0.25">
      <c r="A42" s="1"/>
      <c r="B42" s="1"/>
      <c r="C42" s="1"/>
      <c r="D42" s="1"/>
      <c r="E42" s="1"/>
      <c r="F42" s="2"/>
      <c r="G42" s="3"/>
      <c r="H42" s="4" t="s">
        <v>135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5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</row>
    <row r="43" spans="1:164" s="12" customFormat="1" ht="17.25" customHeight="1" x14ac:dyDescent="0.25">
      <c r="A43" s="1"/>
      <c r="B43" s="1"/>
      <c r="C43" s="1"/>
      <c r="D43" s="1"/>
      <c r="E43" s="1"/>
      <c r="F43" s="2"/>
      <c r="G43" s="3"/>
      <c r="H43" s="4">
        <f>(6.1*3)+(5.9*1)</f>
        <v>24.199999999999996</v>
      </c>
      <c r="I43" s="1" t="s">
        <v>136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5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</row>
    <row r="44" spans="1:164" s="12" customFormat="1" ht="20.25" customHeight="1" x14ac:dyDescent="0.25">
      <c r="A44" s="1"/>
      <c r="B44" s="1"/>
      <c r="C44" s="1"/>
      <c r="D44" s="1"/>
      <c r="E44" s="1"/>
      <c r="F44" s="2"/>
      <c r="G44" s="3"/>
      <c r="H44" s="1" t="s">
        <v>136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5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</row>
    <row r="45" spans="1:164" s="12" customFormat="1" x14ac:dyDescent="0.25">
      <c r="A45" s="1"/>
      <c r="B45" s="1"/>
      <c r="C45" s="1"/>
      <c r="D45" s="1"/>
      <c r="E45" s="1"/>
      <c r="F45" s="2"/>
      <c r="G45" s="3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5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</row>
    <row r="46" spans="1:164" s="12" customFormat="1" ht="35.25" customHeight="1" x14ac:dyDescent="0.25">
      <c r="A46" s="1"/>
      <c r="B46" s="1"/>
      <c r="C46" s="1"/>
      <c r="D46" s="1"/>
      <c r="E46" s="1"/>
      <c r="F46" s="2"/>
      <c r="G46" s="3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5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</row>
    <row r="47" spans="1:164" s="12" customFormat="1" ht="35.25" customHeight="1" x14ac:dyDescent="0.25">
      <c r="A47" s="1"/>
      <c r="B47" s="1"/>
      <c r="C47" s="1"/>
      <c r="D47" s="1"/>
      <c r="E47" s="1"/>
      <c r="F47" s="2"/>
      <c r="G47" s="3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5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</row>
    <row r="48" spans="1:164" s="12" customFormat="1" ht="24.75" customHeight="1" x14ac:dyDescent="0.25">
      <c r="A48" s="1"/>
      <c r="B48" s="1"/>
      <c r="C48" s="1"/>
      <c r="D48" s="1"/>
      <c r="E48" s="1"/>
      <c r="F48" s="2"/>
      <c r="G48" s="3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5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</row>
    <row r="49" spans="1:164" s="52" customFormat="1" ht="24.75" customHeight="1" x14ac:dyDescent="0.25">
      <c r="A49" s="46"/>
      <c r="B49" s="1"/>
      <c r="C49" s="1"/>
      <c r="D49" s="1"/>
      <c r="E49" s="1"/>
      <c r="F49" s="2"/>
      <c r="G49" s="3"/>
      <c r="H49" s="52" t="s">
        <v>137</v>
      </c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51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  <c r="BF49" s="46"/>
      <c r="BG49" s="46"/>
      <c r="BH49" s="46"/>
      <c r="BI49" s="46"/>
      <c r="BJ49" s="46"/>
      <c r="BK49" s="46"/>
      <c r="BL49" s="46"/>
      <c r="BM49" s="46"/>
      <c r="BN49" s="46"/>
      <c r="BO49" s="46"/>
      <c r="BP49" s="46"/>
      <c r="BQ49" s="46"/>
      <c r="BR49" s="46"/>
      <c r="BS49" s="46"/>
      <c r="BT49" s="46"/>
      <c r="BU49" s="46"/>
      <c r="BV49" s="46"/>
      <c r="BW49" s="46"/>
      <c r="BX49" s="46"/>
      <c r="BY49" s="46"/>
      <c r="BZ49" s="46"/>
      <c r="CA49" s="46"/>
      <c r="CB49" s="46"/>
      <c r="CC49" s="46"/>
      <c r="CD49" s="46"/>
      <c r="CE49" s="46"/>
      <c r="CF49" s="46"/>
      <c r="CG49" s="46"/>
      <c r="CH49" s="46"/>
      <c r="CI49" s="46"/>
      <c r="CJ49" s="46"/>
      <c r="CK49" s="46"/>
      <c r="CL49" s="46"/>
      <c r="CM49" s="46"/>
      <c r="CN49" s="46"/>
      <c r="CO49" s="46"/>
      <c r="CP49" s="46"/>
      <c r="CQ49" s="46"/>
      <c r="CR49" s="46"/>
      <c r="CS49" s="46"/>
      <c r="CT49" s="46"/>
      <c r="CU49" s="46"/>
      <c r="CV49" s="46"/>
      <c r="CW49" s="46"/>
      <c r="CX49" s="46"/>
      <c r="CY49" s="46"/>
      <c r="CZ49" s="46"/>
      <c r="DA49" s="46"/>
      <c r="DB49" s="46"/>
      <c r="DC49" s="46"/>
      <c r="DD49" s="46"/>
      <c r="DE49" s="46"/>
      <c r="DF49" s="46"/>
      <c r="DG49" s="46"/>
      <c r="DH49" s="46"/>
      <c r="DI49" s="46"/>
      <c r="DJ49" s="46"/>
      <c r="DK49" s="46"/>
      <c r="DL49" s="46"/>
      <c r="DM49" s="46"/>
      <c r="DN49" s="46"/>
      <c r="DO49" s="46"/>
      <c r="DP49" s="46"/>
      <c r="DQ49" s="46"/>
      <c r="DR49" s="46"/>
      <c r="DS49" s="46"/>
      <c r="DT49" s="46"/>
      <c r="DU49" s="46"/>
      <c r="DV49" s="46"/>
      <c r="DW49" s="46"/>
      <c r="DX49" s="46"/>
      <c r="DY49" s="46"/>
      <c r="DZ49" s="46"/>
      <c r="EA49" s="46"/>
      <c r="EB49" s="46"/>
      <c r="EC49" s="46"/>
      <c r="ED49" s="46"/>
      <c r="EE49" s="46"/>
      <c r="EF49" s="46"/>
      <c r="EG49" s="46"/>
      <c r="EH49" s="46"/>
      <c r="EI49" s="46"/>
      <c r="EJ49" s="46"/>
      <c r="EK49" s="46"/>
      <c r="EL49" s="46"/>
      <c r="EM49" s="46"/>
      <c r="EN49" s="46"/>
      <c r="EO49" s="46"/>
      <c r="EP49" s="46"/>
      <c r="EQ49" s="46"/>
      <c r="ER49" s="46"/>
      <c r="ES49" s="46"/>
      <c r="ET49" s="46"/>
      <c r="EU49" s="46"/>
      <c r="EV49" s="46"/>
      <c r="EW49" s="46"/>
      <c r="EX49" s="46"/>
      <c r="EY49" s="46"/>
      <c r="EZ49" s="46"/>
      <c r="FA49" s="46"/>
      <c r="FB49" s="46"/>
      <c r="FC49" s="46"/>
      <c r="FD49" s="46"/>
      <c r="FE49" s="46"/>
      <c r="FF49" s="46"/>
      <c r="FG49" s="46"/>
      <c r="FH49" s="46"/>
    </row>
    <row r="50" spans="1:164" s="56" customFormat="1" ht="24.75" customHeight="1" x14ac:dyDescent="0.25">
      <c r="A50" s="18"/>
      <c r="B50" s="1"/>
      <c r="C50" s="1"/>
      <c r="D50" s="1"/>
      <c r="E50" s="1"/>
      <c r="F50" s="2"/>
      <c r="G50" s="3"/>
      <c r="H50" s="53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5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4"/>
      <c r="DR50" s="54"/>
      <c r="DS50" s="54"/>
      <c r="DT50" s="54"/>
      <c r="DU50" s="54"/>
      <c r="DV50" s="54"/>
      <c r="DW50" s="54"/>
      <c r="DX50" s="54"/>
      <c r="DY50" s="54"/>
      <c r="DZ50" s="54"/>
      <c r="EA50" s="54"/>
      <c r="EB50" s="54"/>
      <c r="EC50" s="54"/>
      <c r="ED50" s="54"/>
      <c r="EE50" s="54"/>
      <c r="EF50" s="54"/>
      <c r="EG50" s="54"/>
      <c r="EH50" s="54"/>
      <c r="EI50" s="54"/>
      <c r="EJ50" s="54"/>
      <c r="EK50" s="54"/>
      <c r="EL50" s="54"/>
      <c r="EM50" s="54"/>
      <c r="EN50" s="54"/>
      <c r="EO50" s="54"/>
      <c r="EP50" s="54"/>
      <c r="EQ50" s="54"/>
      <c r="ER50" s="54"/>
      <c r="ES50" s="54"/>
      <c r="ET50" s="54"/>
      <c r="EU50" s="54"/>
      <c r="EV50" s="54"/>
      <c r="EW50" s="54"/>
      <c r="EX50" s="54"/>
      <c r="EY50" s="54"/>
      <c r="EZ50" s="54"/>
      <c r="FA50" s="54"/>
      <c r="FB50" s="54"/>
      <c r="FC50" s="54"/>
      <c r="FD50" s="54"/>
      <c r="FE50" s="54"/>
      <c r="FF50" s="54"/>
      <c r="FG50" s="54"/>
      <c r="FH50" s="54"/>
    </row>
    <row r="51" spans="1:164" s="12" customFormat="1" x14ac:dyDescent="0.25">
      <c r="A51" s="1"/>
      <c r="B51" s="1"/>
      <c r="C51" s="1"/>
      <c r="D51" s="1"/>
      <c r="E51" s="1"/>
      <c r="F51" s="2"/>
      <c r="G51" s="3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5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</row>
    <row r="52" spans="1:164" s="12" customFormat="1" ht="23.25" customHeight="1" x14ac:dyDescent="0.25">
      <c r="A52" s="1"/>
      <c r="B52" s="1"/>
      <c r="C52" s="1"/>
      <c r="D52" s="1"/>
      <c r="E52" s="1"/>
      <c r="F52" s="2"/>
      <c r="G52" s="3"/>
      <c r="H52" s="48">
        <f>0.35*(H53+H54)</f>
        <v>139.60799999999998</v>
      </c>
      <c r="I52" s="49" t="s">
        <v>138</v>
      </c>
      <c r="J52" s="4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5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</row>
    <row r="53" spans="1:164" s="12" customFormat="1" ht="24.75" customHeight="1" x14ac:dyDescent="0.25">
      <c r="A53" s="1"/>
      <c r="B53" s="1"/>
      <c r="C53" s="1"/>
      <c r="D53" s="1"/>
      <c r="E53" s="1"/>
      <c r="F53" s="2"/>
      <c r="G53" s="3"/>
      <c r="H53" s="49">
        <f>56.2+16</f>
        <v>72.2</v>
      </c>
      <c r="I53" s="1" t="s">
        <v>139</v>
      </c>
      <c r="J53" s="45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5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</row>
    <row r="54" spans="1:164" s="12" customFormat="1" ht="23.25" customHeight="1" x14ac:dyDescent="0.25">
      <c r="A54" s="1"/>
      <c r="B54" s="1"/>
      <c r="C54" s="1"/>
      <c r="D54" s="1"/>
      <c r="E54" s="1"/>
      <c r="F54" s="2"/>
      <c r="G54" s="3"/>
      <c r="H54" s="4">
        <f>345.2-2.52-16</f>
        <v>326.68</v>
      </c>
      <c r="I54" s="1" t="s">
        <v>140</v>
      </c>
      <c r="J54" s="1"/>
      <c r="K54" s="1"/>
      <c r="L54" s="1"/>
      <c r="M54" s="1"/>
      <c r="N54" s="1"/>
      <c r="O54" s="1"/>
      <c r="P54" s="45"/>
      <c r="Q54" s="1"/>
      <c r="R54" s="1"/>
      <c r="S54" s="1"/>
      <c r="T54" s="1"/>
      <c r="U54" s="1"/>
      <c r="V54" s="1"/>
      <c r="W54" s="1"/>
      <c r="X54" s="5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</row>
    <row r="55" spans="1:164" s="12" customFormat="1" ht="34.5" customHeight="1" x14ac:dyDescent="0.25">
      <c r="A55" s="1"/>
      <c r="B55" s="1"/>
      <c r="C55" s="1"/>
      <c r="D55" s="1"/>
      <c r="E55" s="1"/>
      <c r="F55" s="2"/>
      <c r="G55" s="3"/>
      <c r="H55" s="45" t="s">
        <v>141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5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</row>
    <row r="56" spans="1:164" s="12" customFormat="1" ht="23.25" customHeight="1" x14ac:dyDescent="0.25">
      <c r="A56" s="1"/>
      <c r="B56" s="1"/>
      <c r="C56" s="1"/>
      <c r="D56" s="1"/>
      <c r="E56" s="1"/>
      <c r="F56" s="2"/>
      <c r="G56" s="3"/>
      <c r="H56" s="45" t="s">
        <v>142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5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</row>
    <row r="57" spans="1:164" s="12" customFormat="1" ht="29.25" customHeight="1" x14ac:dyDescent="0.25">
      <c r="A57" s="1"/>
      <c r="B57" s="1"/>
      <c r="C57" s="1"/>
      <c r="D57" s="1"/>
      <c r="E57" s="1"/>
      <c r="F57" s="2"/>
      <c r="G57" s="3"/>
      <c r="H57" s="45" t="s">
        <v>143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5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</row>
    <row r="58" spans="1:164" s="12" customFormat="1" ht="23.25" customHeight="1" x14ac:dyDescent="0.25">
      <c r="A58" s="1"/>
      <c r="B58" s="1"/>
      <c r="C58" s="1"/>
      <c r="D58" s="1"/>
      <c r="E58" s="1"/>
      <c r="F58" s="2"/>
      <c r="G58" s="3"/>
      <c r="H58" s="45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5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</row>
    <row r="59" spans="1:164" s="12" customFormat="1" ht="23.25" customHeight="1" x14ac:dyDescent="0.25">
      <c r="A59" s="1"/>
      <c r="B59" s="1"/>
      <c r="C59" s="1"/>
      <c r="D59" s="1"/>
      <c r="E59" s="1"/>
      <c r="F59" s="2"/>
      <c r="G59" s="3"/>
      <c r="H59" s="45" t="s">
        <v>144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5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</row>
    <row r="60" spans="1:164" s="12" customFormat="1" ht="23.25" customHeight="1" x14ac:dyDescent="0.25">
      <c r="A60" s="1"/>
      <c r="B60" s="1"/>
      <c r="C60" s="1"/>
      <c r="D60" s="1"/>
      <c r="E60" s="1"/>
      <c r="F60" s="2"/>
      <c r="G60" s="3"/>
      <c r="H60" s="45" t="s">
        <v>145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5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</row>
    <row r="61" spans="1:164" s="12" customFormat="1" x14ac:dyDescent="0.25">
      <c r="A61" s="57"/>
      <c r="B61" s="1"/>
      <c r="C61" s="1"/>
      <c r="D61" s="1"/>
      <c r="E61" s="1"/>
      <c r="F61" s="2"/>
      <c r="G61" s="3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5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</row>
    <row r="62" spans="1:164" s="12" customFormat="1" ht="30.75" customHeight="1" x14ac:dyDescent="0.25">
      <c r="A62" s="1"/>
      <c r="B62" s="1"/>
      <c r="C62" s="1"/>
      <c r="D62" s="1"/>
      <c r="E62" s="1"/>
      <c r="F62" s="2"/>
      <c r="G62" s="3"/>
      <c r="H62" s="4">
        <f>((1.85*4)+5)*2*1.8</f>
        <v>44.64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5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</row>
    <row r="63" spans="1:164" s="12" customFormat="1" x14ac:dyDescent="0.25">
      <c r="A63" s="57"/>
      <c r="B63" s="1"/>
      <c r="C63" s="1"/>
      <c r="D63" s="1"/>
      <c r="E63" s="1"/>
      <c r="F63" s="2"/>
      <c r="G63" s="3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5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</row>
    <row r="64" spans="1:164" s="12" customFormat="1" ht="30" customHeight="1" x14ac:dyDescent="0.25">
      <c r="A64" s="1"/>
      <c r="B64" s="1"/>
      <c r="C64" s="1"/>
      <c r="D64" s="1"/>
      <c r="E64" s="1"/>
      <c r="F64" s="2"/>
      <c r="G64" s="3"/>
      <c r="H64" s="50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5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</row>
    <row r="65" spans="1:164" s="12" customFormat="1" ht="35.25" customHeight="1" x14ac:dyDescent="0.25">
      <c r="A65" s="1"/>
      <c r="B65" s="1"/>
      <c r="C65" s="1"/>
      <c r="D65" s="1"/>
      <c r="E65" s="1"/>
      <c r="F65" s="2"/>
      <c r="G65" s="3"/>
      <c r="H65" s="50">
        <f>7.81-(0.9*2.4)</f>
        <v>5.6499999999999995</v>
      </c>
      <c r="I65" s="46" t="s">
        <v>146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5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</row>
    <row r="66" spans="1:164" s="12" customFormat="1" ht="39.75" customHeight="1" x14ac:dyDescent="0.25">
      <c r="A66" s="1"/>
      <c r="B66" s="1"/>
      <c r="C66" s="1"/>
      <c r="D66" s="1"/>
      <c r="E66" s="1"/>
      <c r="F66" s="2"/>
      <c r="G66" s="3"/>
      <c r="H66" s="50">
        <f>7.7-(0.9*2.4)</f>
        <v>5.54</v>
      </c>
      <c r="I66" s="46" t="s">
        <v>146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5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</row>
    <row r="67" spans="1:164" s="12" customFormat="1" ht="40.5" customHeight="1" x14ac:dyDescent="0.25">
      <c r="A67" s="1"/>
      <c r="B67" s="1"/>
      <c r="C67" s="1"/>
      <c r="D67" s="1"/>
      <c r="E67" s="1"/>
      <c r="F67" s="2"/>
      <c r="G67" s="3"/>
      <c r="H67" s="50">
        <f>6.88-(0.9*2.4)</f>
        <v>4.72</v>
      </c>
      <c r="I67" s="46" t="s">
        <v>146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5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</row>
    <row r="68" spans="1:164" s="12" customFormat="1" ht="31.5" customHeight="1" x14ac:dyDescent="0.25">
      <c r="A68" s="1"/>
      <c r="B68" s="1"/>
      <c r="C68" s="1"/>
      <c r="D68" s="1"/>
      <c r="E68" s="1"/>
      <c r="F68" s="2"/>
      <c r="G68" s="3"/>
      <c r="H68" s="50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5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</row>
    <row r="69" spans="1:164" s="12" customFormat="1" ht="36.75" customHeight="1" x14ac:dyDescent="0.25">
      <c r="A69" s="1"/>
      <c r="B69" s="1"/>
      <c r="C69" s="1"/>
      <c r="D69" s="1"/>
      <c r="E69" s="1"/>
      <c r="F69" s="2"/>
      <c r="G69" s="3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5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</row>
    <row r="70" spans="1:164" s="12" customFormat="1" ht="49.5" customHeight="1" x14ac:dyDescent="0.25">
      <c r="A70" s="1"/>
      <c r="B70" s="1"/>
      <c r="C70" s="1"/>
      <c r="D70" s="1"/>
      <c r="E70" s="1"/>
      <c r="F70" s="2"/>
      <c r="G70" s="3"/>
      <c r="H70" s="50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5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</row>
    <row r="71" spans="1:164" s="12" customFormat="1" ht="33.75" customHeight="1" x14ac:dyDescent="0.25">
      <c r="A71" s="1"/>
      <c r="B71" s="1"/>
      <c r="C71" s="1"/>
      <c r="D71" s="1"/>
      <c r="E71" s="1"/>
      <c r="F71" s="2"/>
      <c r="G71" s="3"/>
      <c r="H71" s="48">
        <f>21.22-(2*0.9*2.4)</f>
        <v>16.899999999999999</v>
      </c>
      <c r="I71" s="46" t="s">
        <v>146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5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</row>
    <row r="72" spans="1:164" s="12" customFormat="1" ht="32.25" customHeight="1" x14ac:dyDescent="0.25">
      <c r="A72" s="1"/>
      <c r="B72" s="1"/>
      <c r="C72" s="1"/>
      <c r="D72" s="1"/>
      <c r="E72" s="1"/>
      <c r="F72" s="2"/>
      <c r="G72" s="3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5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</row>
    <row r="73" spans="1:164" s="12" customFormat="1" ht="32.25" customHeight="1" x14ac:dyDescent="0.25">
      <c r="A73" s="1"/>
      <c r="B73" s="1"/>
      <c r="C73" s="1"/>
      <c r="D73" s="1"/>
      <c r="E73" s="1"/>
      <c r="F73" s="2"/>
      <c r="G73" s="3"/>
      <c r="H73" s="48">
        <f>11.51-(0.9*2.4)</f>
        <v>9.35</v>
      </c>
      <c r="I73" s="46" t="s">
        <v>146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5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</row>
    <row r="74" spans="1:164" s="12" customFormat="1" ht="36" customHeight="1" x14ac:dyDescent="0.25">
      <c r="A74" s="1"/>
      <c r="B74" s="1"/>
      <c r="C74" s="1"/>
      <c r="D74" s="1"/>
      <c r="E74" s="1"/>
      <c r="F74" s="2"/>
      <c r="G74" s="3"/>
      <c r="H74" s="48">
        <f>6.88-(0.9*2.4)</f>
        <v>4.72</v>
      </c>
      <c r="I74" s="46" t="s">
        <v>146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5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</row>
    <row r="75" spans="1:164" s="12" customFormat="1" ht="36" customHeight="1" x14ac:dyDescent="0.25">
      <c r="A75" s="1"/>
      <c r="B75" s="1"/>
      <c r="C75" s="1"/>
      <c r="D75" s="1"/>
      <c r="E75" s="1"/>
      <c r="F75" s="2"/>
      <c r="G75" s="3"/>
      <c r="H75" s="48"/>
      <c r="I75" s="46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5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</row>
    <row r="76" spans="1:164" s="12" customFormat="1" ht="36" customHeight="1" x14ac:dyDescent="0.25">
      <c r="A76" s="1"/>
      <c r="B76" s="1"/>
      <c r="C76" s="1"/>
      <c r="D76" s="1"/>
      <c r="E76" s="1"/>
      <c r="F76" s="2"/>
      <c r="G76" s="3"/>
      <c r="H76" s="50">
        <f>(3.55*3.23)-(0.95*2.2)</f>
        <v>9.3765000000000001</v>
      </c>
      <c r="I76" s="46" t="s">
        <v>146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5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</row>
    <row r="77" spans="1:164" s="12" customFormat="1" ht="35.25" customHeight="1" x14ac:dyDescent="0.25">
      <c r="A77" s="1"/>
      <c r="B77" s="1"/>
      <c r="C77" s="1"/>
      <c r="D77" s="1"/>
      <c r="E77" s="1"/>
      <c r="F77" s="2"/>
      <c r="G77" s="3"/>
      <c r="H77" s="50">
        <f>1.63*3.23</f>
        <v>5.2648999999999999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5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</row>
    <row r="78" spans="1:164" s="12" customFormat="1" ht="41.25" customHeight="1" x14ac:dyDescent="0.25">
      <c r="A78" s="1"/>
      <c r="B78" s="1"/>
      <c r="C78" s="1"/>
      <c r="D78" s="1"/>
      <c r="E78" s="1"/>
      <c r="F78" s="2"/>
      <c r="G78" s="3"/>
      <c r="H78" s="50">
        <f>1.51*3.23</f>
        <v>4.8773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5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</row>
    <row r="79" spans="1:164" s="12" customFormat="1" ht="43.5" customHeight="1" x14ac:dyDescent="0.25">
      <c r="A79" s="1"/>
      <c r="B79" s="1"/>
      <c r="C79" s="1"/>
      <c r="D79" s="1"/>
      <c r="E79" s="1"/>
      <c r="F79" s="2"/>
      <c r="G79" s="3"/>
      <c r="H79" s="50">
        <f>3.49*3.23</f>
        <v>11.2727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5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</row>
    <row r="80" spans="1:164" s="60" customFormat="1" ht="35.25" customHeight="1" x14ac:dyDescent="0.25">
      <c r="A80" s="58"/>
      <c r="B80" s="1"/>
      <c r="C80" s="1"/>
      <c r="D80" s="1"/>
      <c r="E80" s="1"/>
      <c r="F80" s="2"/>
      <c r="G80" s="3"/>
      <c r="H80" s="45" t="s">
        <v>147</v>
      </c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9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8"/>
      <c r="AT80" s="58"/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8"/>
      <c r="BG80" s="58"/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8"/>
      <c r="BV80" s="58"/>
      <c r="BW80" s="58"/>
      <c r="BX80" s="58"/>
      <c r="BY80" s="58"/>
      <c r="BZ80" s="58"/>
      <c r="CA80" s="58"/>
      <c r="CB80" s="58"/>
      <c r="CC80" s="58"/>
      <c r="CD80" s="58"/>
      <c r="CE80" s="58"/>
      <c r="CF80" s="58"/>
      <c r="CG80" s="58"/>
      <c r="CH80" s="58"/>
      <c r="CI80" s="58"/>
      <c r="CJ80" s="58"/>
      <c r="CK80" s="58"/>
      <c r="CL80" s="58"/>
      <c r="CM80" s="58"/>
      <c r="CN80" s="58"/>
      <c r="CO80" s="58"/>
      <c r="CP80" s="58"/>
      <c r="CQ80" s="58"/>
      <c r="CR80" s="58"/>
      <c r="CS80" s="58"/>
      <c r="CT80" s="58"/>
      <c r="CU80" s="58"/>
      <c r="CV80" s="58"/>
      <c r="CW80" s="58"/>
      <c r="CX80" s="58"/>
      <c r="CY80" s="58"/>
      <c r="CZ80" s="58"/>
      <c r="DA80" s="58"/>
      <c r="DB80" s="58"/>
      <c r="DC80" s="58"/>
      <c r="DD80" s="58"/>
      <c r="DE80" s="58"/>
      <c r="DF80" s="58"/>
      <c r="DG80" s="58"/>
      <c r="DH80" s="58"/>
      <c r="DI80" s="58"/>
      <c r="DJ80" s="58"/>
      <c r="DK80" s="58"/>
      <c r="DL80" s="58"/>
      <c r="DM80" s="58"/>
      <c r="DN80" s="58"/>
      <c r="DO80" s="58"/>
      <c r="DP80" s="58"/>
      <c r="DQ80" s="58"/>
      <c r="DR80" s="58"/>
      <c r="DS80" s="58"/>
      <c r="DT80" s="58"/>
      <c r="DU80" s="58"/>
      <c r="DV80" s="58"/>
      <c r="DW80" s="58"/>
      <c r="DX80" s="58"/>
      <c r="DY80" s="58"/>
      <c r="DZ80" s="58"/>
      <c r="EA80" s="58"/>
      <c r="EB80" s="58"/>
      <c r="EC80" s="58"/>
      <c r="ED80" s="58"/>
      <c r="EE80" s="58"/>
      <c r="EF80" s="58"/>
      <c r="EG80" s="58"/>
      <c r="EH80" s="58"/>
      <c r="EI80" s="58"/>
      <c r="EJ80" s="58"/>
      <c r="EK80" s="58"/>
      <c r="EL80" s="58"/>
      <c r="EM80" s="58"/>
      <c r="EN80" s="58"/>
      <c r="EO80" s="58"/>
      <c r="EP80" s="58"/>
      <c r="EQ80" s="58"/>
      <c r="ER80" s="58"/>
      <c r="ES80" s="58"/>
      <c r="ET80" s="58"/>
      <c r="EU80" s="58"/>
      <c r="EV80" s="58"/>
      <c r="EW80" s="58"/>
      <c r="EX80" s="58"/>
      <c r="EY80" s="58"/>
      <c r="EZ80" s="58"/>
      <c r="FA80" s="58"/>
      <c r="FB80" s="58"/>
      <c r="FC80" s="58"/>
      <c r="FD80" s="58"/>
      <c r="FE80" s="58"/>
      <c r="FF80" s="58"/>
      <c r="FG80" s="58"/>
      <c r="FH80" s="58"/>
    </row>
    <row r="81" spans="1:164" s="60" customFormat="1" ht="35.25" customHeight="1" x14ac:dyDescent="0.25">
      <c r="A81" s="58"/>
      <c r="B81" s="1"/>
      <c r="C81" s="1"/>
      <c r="D81" s="1"/>
      <c r="E81" s="1"/>
      <c r="F81" s="2"/>
      <c r="G81" s="3"/>
      <c r="H81" s="45" t="s">
        <v>148</v>
      </c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9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8"/>
      <c r="AT81" s="58"/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8"/>
      <c r="BG81" s="58"/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8"/>
      <c r="BV81" s="58"/>
      <c r="BW81" s="58"/>
      <c r="BX81" s="58"/>
      <c r="BY81" s="58"/>
      <c r="BZ81" s="58"/>
      <c r="CA81" s="58"/>
      <c r="CB81" s="58"/>
      <c r="CC81" s="58"/>
      <c r="CD81" s="58"/>
      <c r="CE81" s="58"/>
      <c r="CF81" s="58"/>
      <c r="CG81" s="58"/>
      <c r="CH81" s="58"/>
      <c r="CI81" s="58"/>
      <c r="CJ81" s="58"/>
      <c r="CK81" s="58"/>
      <c r="CL81" s="58"/>
      <c r="CM81" s="58"/>
      <c r="CN81" s="58"/>
      <c r="CO81" s="58"/>
      <c r="CP81" s="58"/>
      <c r="CQ81" s="58"/>
      <c r="CR81" s="58"/>
      <c r="CS81" s="58"/>
      <c r="CT81" s="58"/>
      <c r="CU81" s="58"/>
      <c r="CV81" s="58"/>
      <c r="CW81" s="58"/>
      <c r="CX81" s="58"/>
      <c r="CY81" s="58"/>
      <c r="CZ81" s="58"/>
      <c r="DA81" s="58"/>
      <c r="DB81" s="58"/>
      <c r="DC81" s="58"/>
      <c r="DD81" s="58"/>
      <c r="DE81" s="58"/>
      <c r="DF81" s="58"/>
      <c r="DG81" s="58"/>
      <c r="DH81" s="58"/>
      <c r="DI81" s="58"/>
      <c r="DJ81" s="58"/>
      <c r="DK81" s="58"/>
      <c r="DL81" s="58"/>
      <c r="DM81" s="58"/>
      <c r="DN81" s="58"/>
      <c r="DO81" s="58"/>
      <c r="DP81" s="58"/>
      <c r="DQ81" s="58"/>
      <c r="DR81" s="58"/>
      <c r="DS81" s="58"/>
      <c r="DT81" s="58"/>
      <c r="DU81" s="58"/>
      <c r="DV81" s="58"/>
      <c r="DW81" s="58"/>
      <c r="DX81" s="58"/>
      <c r="DY81" s="58"/>
      <c r="DZ81" s="58"/>
      <c r="EA81" s="58"/>
      <c r="EB81" s="58"/>
      <c r="EC81" s="58"/>
      <c r="ED81" s="58"/>
      <c r="EE81" s="58"/>
      <c r="EF81" s="58"/>
      <c r="EG81" s="58"/>
      <c r="EH81" s="58"/>
      <c r="EI81" s="58"/>
      <c r="EJ81" s="58"/>
      <c r="EK81" s="58"/>
      <c r="EL81" s="58"/>
      <c r="EM81" s="58"/>
      <c r="EN81" s="58"/>
      <c r="EO81" s="58"/>
      <c r="EP81" s="58"/>
      <c r="EQ81" s="58"/>
      <c r="ER81" s="58"/>
      <c r="ES81" s="58"/>
      <c r="ET81" s="58"/>
      <c r="EU81" s="58"/>
      <c r="EV81" s="58"/>
      <c r="EW81" s="58"/>
      <c r="EX81" s="58"/>
      <c r="EY81" s="58"/>
      <c r="EZ81" s="58"/>
      <c r="FA81" s="58"/>
      <c r="FB81" s="58"/>
      <c r="FC81" s="58"/>
      <c r="FD81" s="58"/>
      <c r="FE81" s="58"/>
      <c r="FF81" s="58"/>
      <c r="FG81" s="58"/>
      <c r="FH81" s="58"/>
    </row>
    <row r="82" spans="1:164" s="12" customFormat="1" x14ac:dyDescent="0.25">
      <c r="A82" s="1"/>
      <c r="B82" s="1"/>
      <c r="C82" s="1"/>
      <c r="D82" s="1"/>
      <c r="E82" s="1"/>
      <c r="F82" s="2"/>
      <c r="G82" s="3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5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</row>
    <row r="83" spans="1:164" s="12" customFormat="1" ht="35.25" customHeight="1" x14ac:dyDescent="0.25">
      <c r="A83" s="1"/>
      <c r="B83" s="1"/>
      <c r="C83" s="1"/>
      <c r="D83" s="1"/>
      <c r="E83" s="1"/>
      <c r="F83" s="2"/>
      <c r="G83" s="3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5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</row>
    <row r="84" spans="1:164" s="12" customFormat="1" ht="33.75" customHeight="1" x14ac:dyDescent="0.25">
      <c r="A84" s="1"/>
      <c r="B84" s="1"/>
      <c r="C84" s="1"/>
      <c r="D84" s="1"/>
      <c r="E84" s="1"/>
      <c r="F84" s="2"/>
      <c r="G84" s="3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5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</row>
    <row r="85" spans="1:164" s="12" customFormat="1" ht="23.25" customHeight="1" x14ac:dyDescent="0.25">
      <c r="A85" s="1"/>
      <c r="B85" s="1"/>
      <c r="C85" s="1"/>
      <c r="D85" s="1"/>
      <c r="E85" s="1"/>
      <c r="F85" s="2"/>
      <c r="G85" s="3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5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</row>
    <row r="86" spans="1:164" s="12" customFormat="1" ht="20.25" customHeight="1" x14ac:dyDescent="0.25">
      <c r="A86" s="1"/>
      <c r="B86" s="1"/>
      <c r="C86" s="1"/>
      <c r="D86" s="1"/>
      <c r="E86" s="1"/>
      <c r="F86" s="2"/>
      <c r="G86" s="3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5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</row>
    <row r="87" spans="1:164" s="12" customFormat="1" x14ac:dyDescent="0.25">
      <c r="A87" s="1"/>
      <c r="B87" s="1"/>
      <c r="C87" s="1"/>
      <c r="D87" s="1"/>
      <c r="E87" s="1"/>
      <c r="F87" s="2"/>
      <c r="G87" s="3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5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</row>
    <row r="88" spans="1:164" s="12" customFormat="1" ht="18.75" customHeight="1" x14ac:dyDescent="0.25">
      <c r="A88" s="1"/>
      <c r="B88" s="1"/>
      <c r="C88" s="1"/>
      <c r="D88" s="1"/>
      <c r="E88" s="1"/>
      <c r="F88" s="2"/>
      <c r="G88" s="3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5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</row>
    <row r="89" spans="1:164" s="12" customFormat="1" x14ac:dyDescent="0.25">
      <c r="A89" s="1"/>
      <c r="B89" s="1"/>
      <c r="C89" s="1"/>
      <c r="D89" s="1"/>
      <c r="E89" s="1"/>
      <c r="F89" s="2"/>
      <c r="G89" s="3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5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</row>
    <row r="90" spans="1:164" s="12" customFormat="1" x14ac:dyDescent="0.25">
      <c r="A90" s="57"/>
      <c r="B90" s="1"/>
      <c r="C90" s="1"/>
      <c r="D90" s="1"/>
      <c r="E90" s="1"/>
      <c r="F90" s="2"/>
      <c r="G90" s="3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5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</row>
    <row r="91" spans="1:164" s="12" customFormat="1" ht="18.75" customHeight="1" x14ac:dyDescent="0.25">
      <c r="A91" s="1"/>
      <c r="B91" s="1"/>
      <c r="C91" s="1"/>
      <c r="D91" s="1"/>
      <c r="E91" s="1"/>
      <c r="F91" s="2"/>
      <c r="G91" s="3"/>
      <c r="H91" s="4"/>
      <c r="I91" s="61" t="e">
        <f>#REF!/700</f>
        <v>#REF!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5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</row>
    <row r="92" spans="1:164" x14ac:dyDescent="0.25">
      <c r="F92" s="2"/>
    </row>
    <row r="93" spans="1:164" x14ac:dyDescent="0.25">
      <c r="F93" s="2"/>
    </row>
    <row r="94" spans="1:164" x14ac:dyDescent="0.25">
      <c r="F94" s="2"/>
    </row>
    <row r="95" spans="1:164" x14ac:dyDescent="0.25">
      <c r="F95" s="2"/>
    </row>
    <row r="96" spans="1:164" x14ac:dyDescent="0.25">
      <c r="F96" s="2"/>
    </row>
    <row r="97" spans="6:6" x14ac:dyDescent="0.25">
      <c r="F97" s="2"/>
    </row>
    <row r="98" spans="6:6" x14ac:dyDescent="0.25">
      <c r="F98" s="2"/>
    </row>
    <row r="99" spans="6:6" x14ac:dyDescent="0.25">
      <c r="F99" s="2"/>
    </row>
    <row r="100" spans="6:6" x14ac:dyDescent="0.25">
      <c r="F100" s="2"/>
    </row>
    <row r="101" spans="6:6" x14ac:dyDescent="0.25">
      <c r="F101" s="2"/>
    </row>
    <row r="102" spans="6:6" x14ac:dyDescent="0.25">
      <c r="F102" s="2"/>
    </row>
    <row r="103" spans="6:6" x14ac:dyDescent="0.25">
      <c r="F103" s="2"/>
    </row>
    <row r="104" spans="6:6" x14ac:dyDescent="0.25">
      <c r="F104" s="2"/>
    </row>
    <row r="105" spans="6:6" x14ac:dyDescent="0.25">
      <c r="F105" s="2"/>
    </row>
    <row r="106" spans="6:6" x14ac:dyDescent="0.25">
      <c r="F106" s="2"/>
    </row>
    <row r="107" spans="6:6" x14ac:dyDescent="0.25">
      <c r="F107" s="2"/>
    </row>
    <row r="108" spans="6:6" x14ac:dyDescent="0.25">
      <c r="F108" s="2"/>
    </row>
    <row r="109" spans="6:6" x14ac:dyDescent="0.25">
      <c r="F109" s="2"/>
    </row>
    <row r="110" spans="6:6" x14ac:dyDescent="0.25">
      <c r="F110" s="2"/>
    </row>
    <row r="111" spans="6:6" x14ac:dyDescent="0.25">
      <c r="F111" s="2"/>
    </row>
    <row r="112" spans="6:6" x14ac:dyDescent="0.25">
      <c r="F112" s="2"/>
    </row>
    <row r="113" spans="6:6" x14ac:dyDescent="0.25">
      <c r="F113" s="2"/>
    </row>
    <row r="114" spans="6:6" x14ac:dyDescent="0.25">
      <c r="F114" s="2"/>
    </row>
    <row r="115" spans="6:6" x14ac:dyDescent="0.25">
      <c r="F115" s="2"/>
    </row>
    <row r="116" spans="6:6" x14ac:dyDescent="0.25">
      <c r="F116" s="2"/>
    </row>
    <row r="117" spans="6:6" x14ac:dyDescent="0.25">
      <c r="F117" s="2"/>
    </row>
    <row r="118" spans="6:6" x14ac:dyDescent="0.25">
      <c r="F118" s="2"/>
    </row>
    <row r="119" spans="6:6" x14ac:dyDescent="0.25">
      <c r="F119" s="2"/>
    </row>
    <row r="120" spans="6:6" x14ac:dyDescent="0.25">
      <c r="F120" s="2"/>
    </row>
    <row r="121" spans="6:6" x14ac:dyDescent="0.25">
      <c r="F121" s="2"/>
    </row>
    <row r="122" spans="6:6" x14ac:dyDescent="0.25">
      <c r="F122" s="2"/>
    </row>
    <row r="123" spans="6:6" x14ac:dyDescent="0.25">
      <c r="F123" s="2"/>
    </row>
    <row r="124" spans="6:6" x14ac:dyDescent="0.25">
      <c r="F124" s="2"/>
    </row>
    <row r="125" spans="6:6" x14ac:dyDescent="0.25">
      <c r="F125" s="2"/>
    </row>
    <row r="126" spans="6:6" x14ac:dyDescent="0.25">
      <c r="F126" s="2"/>
    </row>
    <row r="127" spans="6:6" x14ac:dyDescent="0.25">
      <c r="F127" s="2"/>
    </row>
    <row r="128" spans="6:6" x14ac:dyDescent="0.25">
      <c r="F128" s="2"/>
    </row>
    <row r="129" spans="6:6" x14ac:dyDescent="0.25">
      <c r="F129" s="2"/>
    </row>
    <row r="130" spans="6:6" x14ac:dyDescent="0.25">
      <c r="F130" s="2"/>
    </row>
    <row r="131" spans="6:6" x14ac:dyDescent="0.25">
      <c r="F131" s="2"/>
    </row>
    <row r="132" spans="6:6" x14ac:dyDescent="0.25">
      <c r="F132" s="2"/>
    </row>
    <row r="133" spans="6:6" x14ac:dyDescent="0.25">
      <c r="F133" s="2"/>
    </row>
    <row r="134" spans="6:6" x14ac:dyDescent="0.25">
      <c r="F134" s="2"/>
    </row>
    <row r="135" spans="6:6" x14ac:dyDescent="0.25">
      <c r="F135" s="2"/>
    </row>
    <row r="136" spans="6:6" x14ac:dyDescent="0.25">
      <c r="F136" s="2"/>
    </row>
    <row r="137" spans="6:6" x14ac:dyDescent="0.25">
      <c r="F137" s="2"/>
    </row>
    <row r="138" spans="6:6" x14ac:dyDescent="0.25">
      <c r="F138" s="2"/>
    </row>
    <row r="139" spans="6:6" x14ac:dyDescent="0.25">
      <c r="F139" s="2"/>
    </row>
    <row r="140" spans="6:6" x14ac:dyDescent="0.25">
      <c r="F140" s="2"/>
    </row>
    <row r="141" spans="6:6" x14ac:dyDescent="0.25">
      <c r="F141" s="2"/>
    </row>
    <row r="142" spans="6:6" x14ac:dyDescent="0.25">
      <c r="F142" s="2"/>
    </row>
    <row r="143" spans="6:6" x14ac:dyDescent="0.25">
      <c r="F143" s="2"/>
    </row>
    <row r="144" spans="6:6" x14ac:dyDescent="0.25">
      <c r="F144" s="2"/>
    </row>
    <row r="145" spans="6:6" x14ac:dyDescent="0.25">
      <c r="F145" s="2"/>
    </row>
    <row r="146" spans="6:6" x14ac:dyDescent="0.25">
      <c r="F146" s="2"/>
    </row>
    <row r="147" spans="6:6" x14ac:dyDescent="0.25">
      <c r="F147" s="2"/>
    </row>
    <row r="148" spans="6:6" x14ac:dyDescent="0.25">
      <c r="F148" s="2"/>
    </row>
    <row r="149" spans="6:6" x14ac:dyDescent="0.25">
      <c r="F149" s="2"/>
    </row>
    <row r="150" spans="6:6" x14ac:dyDescent="0.25">
      <c r="F150" s="2"/>
    </row>
    <row r="151" spans="6:6" x14ac:dyDescent="0.25">
      <c r="F151" s="2"/>
    </row>
    <row r="152" spans="6:6" x14ac:dyDescent="0.25">
      <c r="F152" s="2"/>
    </row>
    <row r="153" spans="6:6" x14ac:dyDescent="0.25">
      <c r="F153" s="2"/>
    </row>
    <row r="154" spans="6:6" x14ac:dyDescent="0.25">
      <c r="F154" s="2"/>
    </row>
    <row r="155" spans="6:6" x14ac:dyDescent="0.25">
      <c r="F155" s="2"/>
    </row>
    <row r="156" spans="6:6" x14ac:dyDescent="0.25">
      <c r="F156" s="2"/>
    </row>
    <row r="157" spans="6:6" x14ac:dyDescent="0.25">
      <c r="F157" s="2"/>
    </row>
    <row r="158" spans="6:6" x14ac:dyDescent="0.25">
      <c r="F158" s="2"/>
    </row>
    <row r="159" spans="6:6" x14ac:dyDescent="0.25">
      <c r="F159" s="2"/>
    </row>
    <row r="160" spans="6:6" x14ac:dyDescent="0.25">
      <c r="F160" s="2"/>
    </row>
    <row r="161" spans="6:6" x14ac:dyDescent="0.25">
      <c r="F161" s="2"/>
    </row>
    <row r="162" spans="6:6" x14ac:dyDescent="0.25">
      <c r="F162" s="2"/>
    </row>
    <row r="163" spans="6:6" x14ac:dyDescent="0.25">
      <c r="F163" s="2"/>
    </row>
    <row r="164" spans="6:6" x14ac:dyDescent="0.25">
      <c r="F164" s="2"/>
    </row>
    <row r="165" spans="6:6" x14ac:dyDescent="0.25">
      <c r="F165" s="2"/>
    </row>
    <row r="166" spans="6:6" x14ac:dyDescent="0.25">
      <c r="F166" s="2"/>
    </row>
    <row r="167" spans="6:6" x14ac:dyDescent="0.25">
      <c r="F167" s="2"/>
    </row>
    <row r="168" spans="6:6" x14ac:dyDescent="0.25">
      <c r="F168" s="2"/>
    </row>
    <row r="169" spans="6:6" x14ac:dyDescent="0.25">
      <c r="F169" s="2"/>
    </row>
    <row r="170" spans="6:6" x14ac:dyDescent="0.25">
      <c r="F170" s="2"/>
    </row>
    <row r="171" spans="6:6" x14ac:dyDescent="0.25">
      <c r="F171" s="2"/>
    </row>
    <row r="172" spans="6:6" x14ac:dyDescent="0.25">
      <c r="F172" s="2"/>
    </row>
    <row r="173" spans="6:6" x14ac:dyDescent="0.25">
      <c r="F173" s="2"/>
    </row>
    <row r="174" spans="6:6" x14ac:dyDescent="0.25">
      <c r="F174" s="2"/>
    </row>
    <row r="175" spans="6:6" x14ac:dyDescent="0.25">
      <c r="F175" s="2"/>
    </row>
    <row r="176" spans="6:6" x14ac:dyDescent="0.25">
      <c r="F176" s="2"/>
    </row>
    <row r="177" spans="6:6" x14ac:dyDescent="0.25">
      <c r="F177" s="2"/>
    </row>
    <row r="178" spans="6:6" x14ac:dyDescent="0.25">
      <c r="F178" s="2"/>
    </row>
    <row r="179" spans="6:6" x14ac:dyDescent="0.25">
      <c r="F179" s="2"/>
    </row>
    <row r="180" spans="6:6" x14ac:dyDescent="0.25">
      <c r="F180" s="2"/>
    </row>
    <row r="181" spans="6:6" x14ac:dyDescent="0.25">
      <c r="F181" s="2"/>
    </row>
    <row r="182" spans="6:6" x14ac:dyDescent="0.25">
      <c r="F182" s="2"/>
    </row>
    <row r="183" spans="6:6" x14ac:dyDescent="0.25">
      <c r="F183" s="2"/>
    </row>
    <row r="184" spans="6:6" x14ac:dyDescent="0.25">
      <c r="F184" s="2"/>
    </row>
    <row r="185" spans="6:6" x14ac:dyDescent="0.25">
      <c r="F185" s="2"/>
    </row>
    <row r="186" spans="6:6" x14ac:dyDescent="0.25">
      <c r="F186" s="2"/>
    </row>
    <row r="187" spans="6:6" x14ac:dyDescent="0.25">
      <c r="F187" s="2"/>
    </row>
    <row r="188" spans="6:6" x14ac:dyDescent="0.25">
      <c r="F188" s="2"/>
    </row>
    <row r="189" spans="6:6" x14ac:dyDescent="0.25">
      <c r="F189" s="2"/>
    </row>
    <row r="190" spans="6:6" x14ac:dyDescent="0.25">
      <c r="F190" s="2"/>
    </row>
    <row r="191" spans="6:6" x14ac:dyDescent="0.25">
      <c r="F191" s="2"/>
    </row>
    <row r="192" spans="6:6" x14ac:dyDescent="0.25">
      <c r="F192" s="2"/>
    </row>
    <row r="193" spans="6:6" x14ac:dyDescent="0.25">
      <c r="F193" s="2"/>
    </row>
    <row r="194" spans="6:6" x14ac:dyDescent="0.25">
      <c r="F194" s="2"/>
    </row>
    <row r="195" spans="6:6" x14ac:dyDescent="0.25">
      <c r="F195" s="2"/>
    </row>
    <row r="196" spans="6:6" x14ac:dyDescent="0.25">
      <c r="F196" s="2"/>
    </row>
    <row r="197" spans="6:6" x14ac:dyDescent="0.25">
      <c r="F197" s="2"/>
    </row>
    <row r="198" spans="6:6" x14ac:dyDescent="0.25">
      <c r="F198" s="2"/>
    </row>
    <row r="199" spans="6:6" x14ac:dyDescent="0.25">
      <c r="F199" s="2"/>
    </row>
    <row r="200" spans="6:6" x14ac:dyDescent="0.25">
      <c r="F200" s="2"/>
    </row>
    <row r="201" spans="6:6" x14ac:dyDescent="0.25">
      <c r="F201" s="2"/>
    </row>
    <row r="202" spans="6:6" x14ac:dyDescent="0.25">
      <c r="F202" s="2"/>
    </row>
    <row r="203" spans="6:6" x14ac:dyDescent="0.25">
      <c r="F203" s="2"/>
    </row>
    <row r="204" spans="6:6" x14ac:dyDescent="0.25">
      <c r="F204" s="2"/>
    </row>
    <row r="205" spans="6:6" x14ac:dyDescent="0.25">
      <c r="F205" s="2"/>
    </row>
    <row r="206" spans="6:6" x14ac:dyDescent="0.25">
      <c r="F206" s="2"/>
    </row>
    <row r="207" spans="6:6" x14ac:dyDescent="0.25">
      <c r="F207" s="2"/>
    </row>
    <row r="208" spans="6:6" x14ac:dyDescent="0.25">
      <c r="F208" s="2"/>
    </row>
    <row r="209" spans="6:6" x14ac:dyDescent="0.25">
      <c r="F209" s="2"/>
    </row>
    <row r="210" spans="6:6" x14ac:dyDescent="0.25">
      <c r="F210" s="2"/>
    </row>
    <row r="211" spans="6:6" x14ac:dyDescent="0.25">
      <c r="F211" s="2"/>
    </row>
    <row r="212" spans="6:6" x14ac:dyDescent="0.25">
      <c r="F212" s="2"/>
    </row>
  </sheetData>
  <sheetProtection algorithmName="SHA-512" hashValue="9vmQ8cSFKmPUA9kP5IJpfyCDbLmnjHLa+ZIzj4SI65QLBCR4gVgJ/G/cvNJgoLETqLtQfjm0WvIRsekkFWqJzA==" saltValue="59lhYTJo2cuykfbmg0G2hg==" spinCount="100000" sheet="1" objects="1" scenarios="1"/>
  <mergeCells count="11">
    <mergeCell ref="B2:C2"/>
    <mergeCell ref="D2:X2"/>
    <mergeCell ref="B3:C3"/>
    <mergeCell ref="D3:X3"/>
    <mergeCell ref="B4:C4"/>
    <mergeCell ref="D4:X4"/>
    <mergeCell ref="B5:C5"/>
    <mergeCell ref="D5:X5"/>
    <mergeCell ref="X25:X27"/>
    <mergeCell ref="B32:X32"/>
    <mergeCell ref="X9:X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E0A38-CD41-4B8B-A573-B70D8CC2E8DC}">
  <sheetPr>
    <tabColor rgb="FF00B050"/>
  </sheetPr>
  <dimension ref="A1:FH65"/>
  <sheetViews>
    <sheetView zoomScale="84" zoomScaleNormal="84" workbookViewId="0">
      <selection activeCell="E10" sqref="E10"/>
    </sheetView>
  </sheetViews>
  <sheetFormatPr defaultColWidth="9.140625" defaultRowHeight="15" x14ac:dyDescent="0.25"/>
  <cols>
    <col min="1" max="1" width="5.85546875" style="84" customWidth="1"/>
    <col min="2" max="2" width="62.85546875" style="85" customWidth="1"/>
    <col min="3" max="3" width="6.28515625" style="84" customWidth="1"/>
    <col min="4" max="4" width="13.42578125" style="84" customWidth="1"/>
    <col min="5" max="5" width="14.28515625" style="98" customWidth="1"/>
    <col min="6" max="6" width="16.5703125" style="98" customWidth="1"/>
    <col min="7" max="7" width="13.5703125" style="83" bestFit="1" customWidth="1"/>
    <col min="8" max="16384" width="9.140625" style="83"/>
  </cols>
  <sheetData>
    <row r="1" spans="1:164" x14ac:dyDescent="0.25">
      <c r="A1" s="99" t="s">
        <v>204</v>
      </c>
      <c r="B1" s="100"/>
      <c r="C1" s="101" t="s">
        <v>205</v>
      </c>
      <c r="D1" s="101"/>
      <c r="E1" s="101"/>
      <c r="F1" s="101"/>
    </row>
    <row r="2" spans="1:164" x14ac:dyDescent="0.25">
      <c r="A2" s="99" t="s">
        <v>106</v>
      </c>
      <c r="B2" s="100"/>
      <c r="C2" s="102">
        <v>46207</v>
      </c>
      <c r="D2" s="102"/>
      <c r="E2" s="102"/>
      <c r="F2" s="102"/>
    </row>
    <row r="3" spans="1:164" ht="15" customHeight="1" x14ac:dyDescent="0.25">
      <c r="A3" s="99" t="s">
        <v>0</v>
      </c>
      <c r="B3" s="100"/>
      <c r="C3" s="102" t="s">
        <v>203</v>
      </c>
      <c r="D3" s="102"/>
      <c r="E3" s="102"/>
      <c r="F3" s="102"/>
    </row>
    <row r="4" spans="1:164" x14ac:dyDescent="0.25">
      <c r="A4" s="99" t="s">
        <v>105</v>
      </c>
      <c r="B4" s="100"/>
      <c r="C4" s="102" t="s">
        <v>107</v>
      </c>
      <c r="D4" s="102"/>
      <c r="E4" s="102"/>
      <c r="F4" s="102"/>
    </row>
    <row r="5" spans="1:164" x14ac:dyDescent="0.25">
      <c r="E5" s="86"/>
      <c r="F5" s="86"/>
    </row>
    <row r="6" spans="1:164" ht="20.100000000000001" customHeight="1" x14ac:dyDescent="0.25">
      <c r="A6" s="83"/>
      <c r="B6" s="83"/>
      <c r="C6" s="83"/>
      <c r="D6" s="83"/>
      <c r="E6" s="83"/>
      <c r="F6" s="83"/>
    </row>
    <row r="7" spans="1:164" s="12" customFormat="1" ht="28.5" customHeight="1" x14ac:dyDescent="0.25">
      <c r="A7" s="103" t="s">
        <v>1</v>
      </c>
      <c r="B7" s="104" t="s">
        <v>2</v>
      </c>
      <c r="C7" s="105" t="s">
        <v>3</v>
      </c>
      <c r="D7" s="106" t="s">
        <v>88</v>
      </c>
      <c r="E7" s="107" t="s">
        <v>9</v>
      </c>
      <c r="F7" s="108" t="s">
        <v>10</v>
      </c>
      <c r="G7" s="8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</row>
    <row r="8" spans="1:164" s="12" customFormat="1" x14ac:dyDescent="0.25">
      <c r="A8" s="109" t="s">
        <v>11</v>
      </c>
      <c r="B8" s="110" t="s">
        <v>12</v>
      </c>
      <c r="C8" s="110"/>
      <c r="D8" s="110"/>
      <c r="E8" s="110"/>
      <c r="F8" s="110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</row>
    <row r="9" spans="1:164" s="1" customFormat="1" x14ac:dyDescent="0.25">
      <c r="A9" s="111">
        <v>1</v>
      </c>
      <c r="B9" s="112" t="s">
        <v>13</v>
      </c>
      <c r="C9" s="113" t="s">
        <v>14</v>
      </c>
      <c r="D9" s="113">
        <v>5</v>
      </c>
      <c r="E9" s="88"/>
      <c r="F9" s="121">
        <f>D9*E9</f>
        <v>0</v>
      </c>
      <c r="H9" s="89"/>
    </row>
    <row r="10" spans="1:164" s="1" customFormat="1" x14ac:dyDescent="0.25">
      <c r="A10" s="111">
        <v>2</v>
      </c>
      <c r="B10" s="112" t="s">
        <v>15</v>
      </c>
      <c r="C10" s="113" t="s">
        <v>14</v>
      </c>
      <c r="D10" s="113">
        <v>80</v>
      </c>
      <c r="E10" s="88"/>
      <c r="F10" s="121">
        <f t="shared" ref="F10:F36" si="0">D10*E10</f>
        <v>0</v>
      </c>
      <c r="H10" s="89"/>
    </row>
    <row r="11" spans="1:164" s="1" customFormat="1" x14ac:dyDescent="0.25">
      <c r="A11" s="111">
        <v>3</v>
      </c>
      <c r="B11" s="112" t="s">
        <v>16</v>
      </c>
      <c r="C11" s="113" t="s">
        <v>14</v>
      </c>
      <c r="D11" s="113">
        <v>270</v>
      </c>
      <c r="E11" s="88"/>
      <c r="F11" s="121">
        <f t="shared" si="0"/>
        <v>0</v>
      </c>
      <c r="H11" s="89"/>
    </row>
    <row r="12" spans="1:164" s="1" customFormat="1" x14ac:dyDescent="0.25">
      <c r="A12" s="111">
        <v>4</v>
      </c>
      <c r="B12" s="114" t="s">
        <v>17</v>
      </c>
      <c r="C12" s="113" t="s">
        <v>14</v>
      </c>
      <c r="D12" s="113">
        <v>620</v>
      </c>
      <c r="E12" s="88"/>
      <c r="F12" s="121">
        <f t="shared" si="0"/>
        <v>0</v>
      </c>
      <c r="H12" s="89"/>
    </row>
    <row r="13" spans="1:164" s="1" customFormat="1" x14ac:dyDescent="0.25">
      <c r="A13" s="111">
        <v>5</v>
      </c>
      <c r="B13" s="114" t="s">
        <v>18</v>
      </c>
      <c r="C13" s="113" t="s">
        <v>14</v>
      </c>
      <c r="D13" s="113">
        <v>980</v>
      </c>
      <c r="E13" s="88"/>
      <c r="F13" s="121">
        <f t="shared" si="0"/>
        <v>0</v>
      </c>
      <c r="H13" s="89"/>
    </row>
    <row r="14" spans="1:164" s="1" customFormat="1" x14ac:dyDescent="0.25">
      <c r="A14" s="111">
        <v>6</v>
      </c>
      <c r="B14" s="114" t="s">
        <v>167</v>
      </c>
      <c r="C14" s="113" t="s">
        <v>14</v>
      </c>
      <c r="D14" s="113">
        <v>300</v>
      </c>
      <c r="E14" s="88"/>
      <c r="F14" s="121">
        <f>D14*E14</f>
        <v>0</v>
      </c>
      <c r="H14" s="89"/>
    </row>
    <row r="15" spans="1:164" s="1" customFormat="1" x14ac:dyDescent="0.25">
      <c r="A15" s="111">
        <v>7</v>
      </c>
      <c r="B15" s="114" t="s">
        <v>19</v>
      </c>
      <c r="C15" s="113" t="s">
        <v>14</v>
      </c>
      <c r="D15" s="113">
        <v>80</v>
      </c>
      <c r="E15" s="88"/>
      <c r="F15" s="121">
        <f t="shared" ref="F15" si="1">D15*E15</f>
        <v>0</v>
      </c>
      <c r="H15" s="89"/>
    </row>
    <row r="16" spans="1:164" s="1" customFormat="1" x14ac:dyDescent="0.25">
      <c r="A16" s="111">
        <v>8</v>
      </c>
      <c r="B16" s="114" t="s">
        <v>20</v>
      </c>
      <c r="C16" s="113" t="s">
        <v>4</v>
      </c>
      <c r="D16" s="113">
        <v>39</v>
      </c>
      <c r="E16" s="88"/>
      <c r="F16" s="121">
        <f t="shared" si="0"/>
        <v>0</v>
      </c>
      <c r="H16" s="89"/>
    </row>
    <row r="17" spans="1:8" s="1" customFormat="1" x14ac:dyDescent="0.25">
      <c r="A17" s="111">
        <v>9</v>
      </c>
      <c r="B17" s="114" t="s">
        <v>21</v>
      </c>
      <c r="C17" s="113" t="s">
        <v>4</v>
      </c>
      <c r="D17" s="113">
        <v>12</v>
      </c>
      <c r="E17" s="88"/>
      <c r="F17" s="121">
        <f t="shared" si="0"/>
        <v>0</v>
      </c>
      <c r="H17" s="89"/>
    </row>
    <row r="18" spans="1:8" s="1" customFormat="1" x14ac:dyDescent="0.25">
      <c r="A18" s="111">
        <v>10</v>
      </c>
      <c r="B18" s="114" t="s">
        <v>22</v>
      </c>
      <c r="C18" s="113" t="s">
        <v>4</v>
      </c>
      <c r="D18" s="113">
        <v>5</v>
      </c>
      <c r="E18" s="88"/>
      <c r="F18" s="121">
        <f t="shared" si="0"/>
        <v>0</v>
      </c>
      <c r="H18" s="89"/>
    </row>
    <row r="19" spans="1:8" s="1" customFormat="1" ht="13.9" customHeight="1" x14ac:dyDescent="0.25">
      <c r="A19" s="111">
        <v>11</v>
      </c>
      <c r="B19" s="115" t="s">
        <v>23</v>
      </c>
      <c r="C19" s="116" t="s">
        <v>4</v>
      </c>
      <c r="D19" s="116">
        <v>11</v>
      </c>
      <c r="E19" s="90"/>
      <c r="F19" s="122">
        <f t="shared" si="0"/>
        <v>0</v>
      </c>
      <c r="H19" s="89"/>
    </row>
    <row r="20" spans="1:8" s="1" customFormat="1" ht="13.9" customHeight="1" x14ac:dyDescent="0.25">
      <c r="A20" s="111">
        <v>12</v>
      </c>
      <c r="B20" s="115" t="s">
        <v>24</v>
      </c>
      <c r="C20" s="116" t="s">
        <v>4</v>
      </c>
      <c r="D20" s="116">
        <v>3</v>
      </c>
      <c r="E20" s="90"/>
      <c r="F20" s="122">
        <f t="shared" si="0"/>
        <v>0</v>
      </c>
      <c r="H20" s="89"/>
    </row>
    <row r="21" spans="1:8" s="1" customFormat="1" ht="13.9" customHeight="1" x14ac:dyDescent="0.25">
      <c r="A21" s="111">
        <v>13</v>
      </c>
      <c r="B21" s="115" t="s">
        <v>25</v>
      </c>
      <c r="C21" s="116" t="s">
        <v>4</v>
      </c>
      <c r="D21" s="116">
        <v>63</v>
      </c>
      <c r="E21" s="90"/>
      <c r="F21" s="122">
        <f t="shared" si="0"/>
        <v>0</v>
      </c>
      <c r="H21" s="89"/>
    </row>
    <row r="22" spans="1:8" s="1" customFormat="1" ht="13.9" customHeight="1" x14ac:dyDescent="0.25">
      <c r="A22" s="111">
        <v>14</v>
      </c>
      <c r="B22" s="115" t="s">
        <v>26</v>
      </c>
      <c r="C22" s="116" t="s">
        <v>4</v>
      </c>
      <c r="D22" s="116">
        <v>17</v>
      </c>
      <c r="E22" s="90"/>
      <c r="F22" s="122">
        <f t="shared" si="0"/>
        <v>0</v>
      </c>
      <c r="H22" s="89"/>
    </row>
    <row r="23" spans="1:8" s="1" customFormat="1" x14ac:dyDescent="0.25">
      <c r="A23" s="111">
        <v>15</v>
      </c>
      <c r="B23" s="114" t="s">
        <v>102</v>
      </c>
      <c r="C23" s="113" t="s">
        <v>14</v>
      </c>
      <c r="D23" s="113">
        <v>360</v>
      </c>
      <c r="E23" s="88"/>
      <c r="F23" s="121">
        <f t="shared" si="0"/>
        <v>0</v>
      </c>
      <c r="H23" s="89"/>
    </row>
    <row r="24" spans="1:8" s="1" customFormat="1" x14ac:dyDescent="0.25">
      <c r="A24" s="111">
        <v>16</v>
      </c>
      <c r="B24" s="114" t="s">
        <v>103</v>
      </c>
      <c r="C24" s="113" t="s">
        <v>14</v>
      </c>
      <c r="D24" s="113">
        <v>580</v>
      </c>
      <c r="E24" s="88"/>
      <c r="F24" s="121">
        <f t="shared" si="0"/>
        <v>0</v>
      </c>
      <c r="H24" s="89"/>
    </row>
    <row r="25" spans="1:8" s="1" customFormat="1" x14ac:dyDescent="0.25">
      <c r="A25" s="111">
        <v>17</v>
      </c>
      <c r="B25" s="114" t="s">
        <v>104</v>
      </c>
      <c r="C25" s="113" t="s">
        <v>14</v>
      </c>
      <c r="D25" s="113">
        <v>220</v>
      </c>
      <c r="E25" s="88"/>
      <c r="F25" s="121">
        <f t="shared" si="0"/>
        <v>0</v>
      </c>
      <c r="H25" s="89"/>
    </row>
    <row r="26" spans="1:8" s="1" customFormat="1" x14ac:dyDescent="0.25">
      <c r="A26" s="111">
        <v>18</v>
      </c>
      <c r="B26" s="114" t="s">
        <v>27</v>
      </c>
      <c r="C26" s="113" t="s">
        <v>14</v>
      </c>
      <c r="D26" s="113">
        <v>1420</v>
      </c>
      <c r="E26" s="88"/>
      <c r="F26" s="121">
        <f t="shared" si="0"/>
        <v>0</v>
      </c>
      <c r="H26" s="89"/>
    </row>
    <row r="27" spans="1:8" s="1" customFormat="1" x14ac:dyDescent="0.25">
      <c r="A27" s="111">
        <v>19</v>
      </c>
      <c r="B27" s="114" t="s">
        <v>28</v>
      </c>
      <c r="C27" s="113" t="s">
        <v>14</v>
      </c>
      <c r="D27" s="113">
        <v>450</v>
      </c>
      <c r="E27" s="88"/>
      <c r="F27" s="121">
        <f t="shared" si="0"/>
        <v>0</v>
      </c>
      <c r="H27" s="89"/>
    </row>
    <row r="28" spans="1:8" s="1" customFormat="1" x14ac:dyDescent="0.25">
      <c r="A28" s="111">
        <v>20</v>
      </c>
      <c r="B28" s="114" t="s">
        <v>29</v>
      </c>
      <c r="C28" s="113" t="s">
        <v>4</v>
      </c>
      <c r="D28" s="113">
        <v>29</v>
      </c>
      <c r="E28" s="88"/>
      <c r="F28" s="121">
        <f t="shared" si="0"/>
        <v>0</v>
      </c>
      <c r="H28" s="89"/>
    </row>
    <row r="29" spans="1:8" s="1" customFormat="1" x14ac:dyDescent="0.25">
      <c r="A29" s="111">
        <v>21</v>
      </c>
      <c r="B29" s="114" t="s">
        <v>30</v>
      </c>
      <c r="C29" s="113" t="s">
        <v>14</v>
      </c>
      <c r="D29" s="113">
        <v>560</v>
      </c>
      <c r="E29" s="88"/>
      <c r="F29" s="121">
        <f t="shared" si="0"/>
        <v>0</v>
      </c>
      <c r="H29" s="89"/>
    </row>
    <row r="30" spans="1:8" s="1" customFormat="1" x14ac:dyDescent="0.25">
      <c r="A30" s="111">
        <v>22</v>
      </c>
      <c r="B30" s="114" t="s">
        <v>31</v>
      </c>
      <c r="C30" s="113" t="s">
        <v>14</v>
      </c>
      <c r="D30" s="113">
        <v>240</v>
      </c>
      <c r="E30" s="88"/>
      <c r="F30" s="121">
        <f t="shared" si="0"/>
        <v>0</v>
      </c>
      <c r="H30" s="89"/>
    </row>
    <row r="31" spans="1:8" s="1" customFormat="1" x14ac:dyDescent="0.25">
      <c r="A31" s="111">
        <v>23</v>
      </c>
      <c r="B31" s="114" t="s">
        <v>31</v>
      </c>
      <c r="C31" s="113" t="s">
        <v>14</v>
      </c>
      <c r="D31" s="113">
        <v>140</v>
      </c>
      <c r="E31" s="88"/>
      <c r="F31" s="121">
        <f t="shared" si="0"/>
        <v>0</v>
      </c>
      <c r="H31" s="89"/>
    </row>
    <row r="32" spans="1:8" s="1" customFormat="1" x14ac:dyDescent="0.25">
      <c r="A32" s="111">
        <v>24</v>
      </c>
      <c r="B32" s="114" t="s">
        <v>32</v>
      </c>
      <c r="C32" s="113" t="s">
        <v>4</v>
      </c>
      <c r="D32" s="113">
        <v>10</v>
      </c>
      <c r="E32" s="88"/>
      <c r="F32" s="121">
        <f>D32*E32</f>
        <v>0</v>
      </c>
      <c r="H32" s="89"/>
    </row>
    <row r="33" spans="1:162" s="1" customFormat="1" x14ac:dyDescent="0.25">
      <c r="A33" s="111">
        <v>25</v>
      </c>
      <c r="B33" s="114" t="s">
        <v>33</v>
      </c>
      <c r="C33" s="113" t="s">
        <v>14</v>
      </c>
      <c r="D33" s="113">
        <v>40</v>
      </c>
      <c r="E33" s="88"/>
      <c r="F33" s="121">
        <f t="shared" si="0"/>
        <v>0</v>
      </c>
      <c r="H33" s="89"/>
    </row>
    <row r="34" spans="1:162" s="1" customFormat="1" x14ac:dyDescent="0.25">
      <c r="A34" s="111">
        <v>26</v>
      </c>
      <c r="B34" s="114" t="s">
        <v>34</v>
      </c>
      <c r="C34" s="113" t="s">
        <v>4</v>
      </c>
      <c r="D34" s="113">
        <v>14</v>
      </c>
      <c r="E34" s="88"/>
      <c r="F34" s="121">
        <f t="shared" si="0"/>
        <v>0</v>
      </c>
      <c r="H34" s="89"/>
    </row>
    <row r="35" spans="1:162" s="1" customFormat="1" x14ac:dyDescent="0.25">
      <c r="A35" s="111">
        <v>27</v>
      </c>
      <c r="B35" s="114" t="s">
        <v>168</v>
      </c>
      <c r="C35" s="113" t="s">
        <v>14</v>
      </c>
      <c r="D35" s="113">
        <v>140</v>
      </c>
      <c r="E35" s="88"/>
      <c r="F35" s="121">
        <f t="shared" si="0"/>
        <v>0</v>
      </c>
      <c r="H35" s="89"/>
    </row>
    <row r="36" spans="1:162" s="1" customFormat="1" x14ac:dyDescent="0.25">
      <c r="A36" s="111">
        <v>28</v>
      </c>
      <c r="B36" s="114" t="s">
        <v>169</v>
      </c>
      <c r="C36" s="113" t="s">
        <v>4</v>
      </c>
      <c r="D36" s="113">
        <v>13</v>
      </c>
      <c r="E36" s="88"/>
      <c r="F36" s="121">
        <f t="shared" si="0"/>
        <v>0</v>
      </c>
      <c r="H36" s="89"/>
    </row>
    <row r="37" spans="1:162" s="1" customFormat="1" x14ac:dyDescent="0.25">
      <c r="A37" s="111">
        <v>29</v>
      </c>
      <c r="B37" s="114" t="s">
        <v>35</v>
      </c>
      <c r="C37" s="113" t="s">
        <v>36</v>
      </c>
      <c r="D37" s="117">
        <v>0.02</v>
      </c>
      <c r="E37" s="88"/>
      <c r="F37" s="123">
        <f>D37*E37</f>
        <v>0</v>
      </c>
      <c r="G37" s="91"/>
      <c r="H37" s="89"/>
    </row>
    <row r="38" spans="1:162" s="1" customFormat="1" x14ac:dyDescent="0.25">
      <c r="A38" s="111"/>
      <c r="B38" s="114"/>
      <c r="C38" s="113"/>
      <c r="D38" s="117"/>
      <c r="E38" s="88"/>
      <c r="F38" s="124">
        <f>SUM(F9:F37)</f>
        <v>0</v>
      </c>
      <c r="G38" s="91"/>
      <c r="H38" s="89"/>
    </row>
    <row r="39" spans="1:162" s="12" customFormat="1" x14ac:dyDescent="0.25">
      <c r="A39" s="109" t="s">
        <v>37</v>
      </c>
      <c r="B39" s="110" t="s">
        <v>75</v>
      </c>
      <c r="C39" s="110"/>
      <c r="D39" s="110"/>
      <c r="E39" s="110"/>
      <c r="F39" s="110"/>
      <c r="G39" s="1"/>
      <c r="H39" s="89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</row>
    <row r="40" spans="1:162" s="1" customFormat="1" ht="13.5" customHeight="1" x14ac:dyDescent="0.25">
      <c r="A40" s="111">
        <v>1</v>
      </c>
      <c r="B40" s="114" t="s">
        <v>76</v>
      </c>
      <c r="C40" s="113" t="s">
        <v>4</v>
      </c>
      <c r="D40" s="113">
        <v>1</v>
      </c>
      <c r="E40" s="92"/>
      <c r="F40" s="123">
        <f>D40*E40</f>
        <v>0</v>
      </c>
      <c r="H40" s="89"/>
    </row>
    <row r="41" spans="1:162" s="1" customFormat="1" x14ac:dyDescent="0.25">
      <c r="A41" s="111">
        <v>2</v>
      </c>
      <c r="B41" s="114" t="s">
        <v>77</v>
      </c>
      <c r="C41" s="113" t="s">
        <v>4</v>
      </c>
      <c r="D41" s="113">
        <v>4</v>
      </c>
      <c r="E41" s="92"/>
      <c r="F41" s="123">
        <f t="shared" ref="F41:F47" si="2">D41*E41</f>
        <v>0</v>
      </c>
      <c r="H41" s="89"/>
    </row>
    <row r="42" spans="1:162" s="1" customFormat="1" x14ac:dyDescent="0.25">
      <c r="A42" s="111">
        <v>3</v>
      </c>
      <c r="B42" s="114" t="s">
        <v>78</v>
      </c>
      <c r="C42" s="113" t="s">
        <v>4</v>
      </c>
      <c r="D42" s="113">
        <v>4</v>
      </c>
      <c r="E42" s="92"/>
      <c r="F42" s="123">
        <f t="shared" si="2"/>
        <v>0</v>
      </c>
      <c r="H42" s="89"/>
    </row>
    <row r="43" spans="1:162" s="1" customFormat="1" x14ac:dyDescent="0.25">
      <c r="A43" s="111">
        <v>4</v>
      </c>
      <c r="B43" s="114" t="s">
        <v>79</v>
      </c>
      <c r="C43" s="113" t="s">
        <v>4</v>
      </c>
      <c r="D43" s="113">
        <v>2</v>
      </c>
      <c r="E43" s="92"/>
      <c r="F43" s="123">
        <f t="shared" si="2"/>
        <v>0</v>
      </c>
      <c r="H43" s="89"/>
    </row>
    <row r="44" spans="1:162" s="1" customFormat="1" x14ac:dyDescent="0.25">
      <c r="A44" s="111">
        <v>5</v>
      </c>
      <c r="B44" s="114" t="s">
        <v>80</v>
      </c>
      <c r="C44" s="113" t="s">
        <v>14</v>
      </c>
      <c r="D44" s="113">
        <v>250</v>
      </c>
      <c r="E44" s="92"/>
      <c r="F44" s="123">
        <f t="shared" si="2"/>
        <v>0</v>
      </c>
      <c r="H44" s="89"/>
    </row>
    <row r="45" spans="1:162" s="1" customFormat="1" x14ac:dyDescent="0.25">
      <c r="A45" s="111">
        <v>6</v>
      </c>
      <c r="B45" s="114" t="s">
        <v>81</v>
      </c>
      <c r="C45" s="113" t="s">
        <v>14</v>
      </c>
      <c r="D45" s="113">
        <v>800</v>
      </c>
      <c r="E45" s="92"/>
      <c r="F45" s="123">
        <f t="shared" si="2"/>
        <v>0</v>
      </c>
      <c r="H45" s="89"/>
    </row>
    <row r="46" spans="1:162" s="1" customFormat="1" x14ac:dyDescent="0.25">
      <c r="A46" s="111">
        <v>7</v>
      </c>
      <c r="B46" s="114" t="s">
        <v>82</v>
      </c>
      <c r="C46" s="113" t="s">
        <v>14</v>
      </c>
      <c r="D46" s="113">
        <v>1950</v>
      </c>
      <c r="E46" s="92"/>
      <c r="F46" s="123">
        <f t="shared" si="2"/>
        <v>0</v>
      </c>
      <c r="H46" s="89"/>
    </row>
    <row r="47" spans="1:162" s="1" customFormat="1" x14ac:dyDescent="0.25">
      <c r="A47" s="111">
        <v>8</v>
      </c>
      <c r="B47" s="114" t="s">
        <v>170</v>
      </c>
      <c r="C47" s="113" t="s">
        <v>4</v>
      </c>
      <c r="D47" s="116">
        <v>2</v>
      </c>
      <c r="E47" s="92"/>
      <c r="F47" s="123">
        <f t="shared" si="2"/>
        <v>0</v>
      </c>
      <c r="G47" s="91"/>
      <c r="H47" s="89"/>
    </row>
    <row r="48" spans="1:162" s="1" customFormat="1" x14ac:dyDescent="0.25">
      <c r="A48" s="111"/>
      <c r="B48" s="114"/>
      <c r="C48" s="113"/>
      <c r="D48" s="116"/>
      <c r="E48" s="92"/>
      <c r="F48" s="124">
        <f>SUM(F40:F47)</f>
        <v>0</v>
      </c>
      <c r="G48" s="91"/>
      <c r="H48" s="89"/>
    </row>
    <row r="49" spans="1:162" s="12" customFormat="1" x14ac:dyDescent="0.25">
      <c r="A49" s="109" t="s">
        <v>54</v>
      </c>
      <c r="B49" s="110" t="s">
        <v>83</v>
      </c>
      <c r="C49" s="110"/>
      <c r="D49" s="110"/>
      <c r="E49" s="110"/>
      <c r="F49" s="110"/>
      <c r="G49" s="1"/>
      <c r="H49" s="89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</row>
    <row r="50" spans="1:162" s="1" customFormat="1" x14ac:dyDescent="0.25">
      <c r="A50" s="111">
        <v>1</v>
      </c>
      <c r="B50" s="118" t="s">
        <v>84</v>
      </c>
      <c r="C50" s="111" t="s">
        <v>4</v>
      </c>
      <c r="D50" s="111">
        <v>1</v>
      </c>
      <c r="E50" s="93"/>
      <c r="F50" s="125">
        <f>E50*D50</f>
        <v>0</v>
      </c>
      <c r="G50" s="94"/>
      <c r="H50" s="89"/>
    </row>
    <row r="51" spans="1:162" s="1" customFormat="1" x14ac:dyDescent="0.25">
      <c r="A51" s="111"/>
      <c r="B51" s="118"/>
      <c r="C51" s="111"/>
      <c r="D51" s="111"/>
      <c r="E51" s="93"/>
      <c r="F51" s="126">
        <f>SUM(F50)</f>
        <v>0</v>
      </c>
      <c r="G51" s="94"/>
      <c r="H51" s="89"/>
    </row>
    <row r="52" spans="1:162" s="1" customFormat="1" x14ac:dyDescent="0.25">
      <c r="A52" s="109" t="s">
        <v>171</v>
      </c>
      <c r="B52" s="110" t="s">
        <v>172</v>
      </c>
      <c r="C52" s="110"/>
      <c r="D52" s="110"/>
      <c r="E52" s="110"/>
      <c r="F52" s="110"/>
    </row>
    <row r="53" spans="1:162" s="1" customFormat="1" x14ac:dyDescent="0.25">
      <c r="A53" s="118">
        <v>1</v>
      </c>
      <c r="B53" s="114" t="s">
        <v>173</v>
      </c>
      <c r="C53" s="113" t="s">
        <v>4</v>
      </c>
      <c r="D53" s="116">
        <v>2</v>
      </c>
      <c r="E53" s="92"/>
      <c r="F53" s="123">
        <f>D53*E53</f>
        <v>0</v>
      </c>
    </row>
    <row r="54" spans="1:162" s="1" customFormat="1" x14ac:dyDescent="0.25">
      <c r="A54" s="118">
        <v>2</v>
      </c>
      <c r="B54" s="114" t="s">
        <v>174</v>
      </c>
      <c r="C54" s="113" t="s">
        <v>4</v>
      </c>
      <c r="D54" s="116">
        <v>2</v>
      </c>
      <c r="E54" s="92"/>
      <c r="F54" s="123">
        <f t="shared" ref="F54:F55" si="3">D54*E54</f>
        <v>0</v>
      </c>
    </row>
    <row r="55" spans="1:162" s="1" customFormat="1" x14ac:dyDescent="0.25">
      <c r="A55" s="118">
        <v>3</v>
      </c>
      <c r="B55" s="114" t="s">
        <v>175</v>
      </c>
      <c r="C55" s="113" t="s">
        <v>4</v>
      </c>
      <c r="D55" s="116">
        <v>1</v>
      </c>
      <c r="E55" s="92"/>
      <c r="F55" s="123">
        <f t="shared" si="3"/>
        <v>0</v>
      </c>
      <c r="G55" s="91"/>
    </row>
    <row r="56" spans="1:162" s="1" customFormat="1" x14ac:dyDescent="0.25">
      <c r="A56" s="118"/>
      <c r="B56" s="114"/>
      <c r="C56" s="113"/>
      <c r="D56" s="116"/>
      <c r="E56" s="92"/>
      <c r="F56" s="124">
        <f>SUM(F53:F55)</f>
        <v>0</v>
      </c>
      <c r="G56" s="91"/>
    </row>
    <row r="57" spans="1:162" s="1" customFormat="1" x14ac:dyDescent="0.25">
      <c r="A57" s="119" t="s">
        <v>186</v>
      </c>
      <c r="B57" s="120" t="s">
        <v>187</v>
      </c>
      <c r="C57" s="120"/>
      <c r="D57" s="120"/>
      <c r="E57" s="120"/>
      <c r="F57" s="120"/>
      <c r="G57" s="91"/>
    </row>
    <row r="58" spans="1:162" s="1" customFormat="1" x14ac:dyDescent="0.25">
      <c r="A58" s="118">
        <v>1</v>
      </c>
      <c r="B58" s="114" t="s">
        <v>188</v>
      </c>
      <c r="C58" s="113" t="s">
        <v>14</v>
      </c>
      <c r="D58" s="116">
        <v>30</v>
      </c>
      <c r="E58" s="92"/>
      <c r="F58" s="123">
        <f>E58*D58</f>
        <v>0</v>
      </c>
      <c r="G58" s="91"/>
    </row>
    <row r="59" spans="1:162" s="1" customFormat="1" x14ac:dyDescent="0.25">
      <c r="A59" s="118">
        <v>2</v>
      </c>
      <c r="B59" s="114" t="s">
        <v>80</v>
      </c>
      <c r="C59" s="113" t="s">
        <v>14</v>
      </c>
      <c r="D59" s="116">
        <v>30</v>
      </c>
      <c r="E59" s="92"/>
      <c r="F59" s="123">
        <f>E59*D59</f>
        <v>0</v>
      </c>
      <c r="G59" s="91"/>
    </row>
    <row r="60" spans="1:162" s="1" customFormat="1" x14ac:dyDescent="0.25">
      <c r="A60" s="118">
        <v>3</v>
      </c>
      <c r="B60" s="114" t="s">
        <v>189</v>
      </c>
      <c r="C60" s="113" t="s">
        <v>4</v>
      </c>
      <c r="D60" s="116">
        <v>1</v>
      </c>
      <c r="E60" s="92"/>
      <c r="F60" s="123">
        <f>E60*D60</f>
        <v>0</v>
      </c>
      <c r="G60" s="91"/>
    </row>
    <row r="61" spans="1:162" s="1" customFormat="1" x14ac:dyDescent="0.25">
      <c r="A61" s="118">
        <v>4</v>
      </c>
      <c r="B61" s="114" t="s">
        <v>190</v>
      </c>
      <c r="C61" s="113" t="s">
        <v>8</v>
      </c>
      <c r="D61" s="116">
        <v>1</v>
      </c>
      <c r="E61" s="92"/>
      <c r="F61" s="123">
        <f>E61*D61</f>
        <v>0</v>
      </c>
      <c r="G61" s="91"/>
    </row>
    <row r="62" spans="1:162" x14ac:dyDescent="0.25">
      <c r="A62" s="95"/>
      <c r="B62" s="96"/>
      <c r="C62" s="96"/>
      <c r="D62" s="96"/>
      <c r="E62" s="96"/>
      <c r="F62" s="127">
        <f>SUM(F58:F61)</f>
        <v>0</v>
      </c>
    </row>
    <row r="63" spans="1:162" s="12" customFormat="1" ht="15" customHeight="1" x14ac:dyDescent="0.25">
      <c r="A63" s="131" t="s">
        <v>191</v>
      </c>
      <c r="B63" s="131"/>
      <c r="C63" s="131"/>
      <c r="D63" s="131"/>
      <c r="E63" s="131"/>
      <c r="F63" s="128">
        <f>F62+F56+F51+F48+F38</f>
        <v>0</v>
      </c>
      <c r="G63" s="83"/>
      <c r="H63" s="83"/>
      <c r="M63" s="52"/>
      <c r="N63" s="97"/>
      <c r="O63" s="52"/>
      <c r="P63" s="97"/>
      <c r="Q63" s="52"/>
      <c r="R63" s="97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</row>
    <row r="64" spans="1:162" s="12" customFormat="1" ht="15" customHeight="1" x14ac:dyDescent="0.25">
      <c r="A64" s="132" t="s">
        <v>192</v>
      </c>
      <c r="B64" s="132"/>
      <c r="C64" s="132"/>
      <c r="D64" s="132"/>
      <c r="E64" s="132"/>
      <c r="F64" s="129">
        <f>20/100*F63</f>
        <v>0</v>
      </c>
      <c r="G64" s="83"/>
      <c r="H64" s="83"/>
      <c r="M64" s="52"/>
      <c r="N64" s="97"/>
      <c r="O64" s="52"/>
      <c r="P64" s="97"/>
      <c r="Q64" s="52"/>
      <c r="R64" s="97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</row>
    <row r="65" spans="1:30" s="12" customFormat="1" ht="15" customHeight="1" x14ac:dyDescent="0.25">
      <c r="A65" s="133" t="s">
        <v>193</v>
      </c>
      <c r="B65" s="133"/>
      <c r="C65" s="133"/>
      <c r="D65" s="133"/>
      <c r="E65" s="133"/>
      <c r="F65" s="130">
        <f>F63+F64</f>
        <v>0</v>
      </c>
      <c r="G65" s="83"/>
      <c r="H65" s="83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</row>
  </sheetData>
  <sheetProtection algorithmName="SHA-512" hashValue="inrPOIig3l1HT0zjy85O7vfn5NeIG5Z+1bUcQJVCToaKT/P74pgcleQaJvGvvB/D1ucGWfXRn+XaKwqVezpqtw==" saltValue="e2/1ujgjefe2sX7kLS1rPw==" spinCount="100000" sheet="1" objects="1" scenarios="1"/>
  <mergeCells count="16">
    <mergeCell ref="A1:B1"/>
    <mergeCell ref="C1:F1"/>
    <mergeCell ref="B49:F49"/>
    <mergeCell ref="A2:B2"/>
    <mergeCell ref="A3:B3"/>
    <mergeCell ref="A4:B4"/>
    <mergeCell ref="C2:F2"/>
    <mergeCell ref="C3:F3"/>
    <mergeCell ref="C4:F4"/>
    <mergeCell ref="B8:F8"/>
    <mergeCell ref="B39:F39"/>
    <mergeCell ref="A65:E65"/>
    <mergeCell ref="B52:F52"/>
    <mergeCell ref="A63:E63"/>
    <mergeCell ref="A64:E64"/>
    <mergeCell ref="B57:F57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40E14-D246-4142-A95D-E462A2F9B33E}">
  <sheetPr>
    <tabColor rgb="FF00B050"/>
  </sheetPr>
  <dimension ref="A1:AD30"/>
  <sheetViews>
    <sheetView workbookViewId="0">
      <selection activeCell="D12" sqref="D12:E12"/>
    </sheetView>
  </sheetViews>
  <sheetFormatPr defaultColWidth="9.140625" defaultRowHeight="12.75" x14ac:dyDescent="0.2"/>
  <cols>
    <col min="1" max="1" width="6" style="134" customWidth="1"/>
    <col min="2" max="2" width="78" style="134" customWidth="1"/>
    <col min="3" max="3" width="7.42578125" style="135" customWidth="1"/>
    <col min="4" max="4" width="5.42578125" style="135" customWidth="1"/>
    <col min="5" max="5" width="10.42578125" style="138" customWidth="1"/>
    <col min="6" max="6" width="13.7109375" style="138" customWidth="1"/>
    <col min="7" max="16384" width="9.140625" style="134"/>
  </cols>
  <sheetData>
    <row r="1" spans="1:6" x14ac:dyDescent="0.2">
      <c r="E1" s="136"/>
      <c r="F1" s="136"/>
    </row>
    <row r="2" spans="1:6" x14ac:dyDescent="0.2">
      <c r="A2" s="99" t="s">
        <v>204</v>
      </c>
      <c r="B2" s="100"/>
      <c r="C2" s="102" t="s">
        <v>205</v>
      </c>
      <c r="D2" s="102"/>
      <c r="E2" s="102"/>
      <c r="F2" s="102"/>
    </row>
    <row r="3" spans="1:6" x14ac:dyDescent="0.2">
      <c r="A3" s="99" t="s">
        <v>106</v>
      </c>
      <c r="B3" s="100"/>
      <c r="C3" s="102">
        <v>46207</v>
      </c>
      <c r="D3" s="102"/>
      <c r="E3" s="102"/>
      <c r="F3" s="102"/>
    </row>
    <row r="4" spans="1:6" ht="13.5" customHeight="1" x14ac:dyDescent="0.2">
      <c r="A4" s="99" t="s">
        <v>0</v>
      </c>
      <c r="B4" s="100"/>
      <c r="C4" s="102" t="s">
        <v>203</v>
      </c>
      <c r="D4" s="102"/>
      <c r="E4" s="102"/>
      <c r="F4" s="102"/>
    </row>
    <row r="5" spans="1:6" x14ac:dyDescent="0.2">
      <c r="A5" s="99" t="s">
        <v>105</v>
      </c>
      <c r="B5" s="100"/>
      <c r="C5" s="102" t="s">
        <v>207</v>
      </c>
      <c r="D5" s="102"/>
      <c r="E5" s="102"/>
      <c r="F5" s="102"/>
    </row>
    <row r="6" spans="1:6" x14ac:dyDescent="0.2">
      <c r="B6" s="162" t="s">
        <v>165</v>
      </c>
      <c r="E6" s="136"/>
      <c r="F6" s="136"/>
    </row>
    <row r="7" spans="1:6" ht="25.5" customHeight="1" x14ac:dyDescent="0.2">
      <c r="A7" s="139" t="s">
        <v>1</v>
      </c>
      <c r="B7" s="140" t="s">
        <v>2</v>
      </c>
      <c r="C7" s="140" t="s">
        <v>3</v>
      </c>
      <c r="D7" s="141" t="s">
        <v>88</v>
      </c>
      <c r="E7" s="141" t="s">
        <v>9</v>
      </c>
      <c r="F7" s="142" t="s">
        <v>10</v>
      </c>
    </row>
    <row r="8" spans="1:6" ht="15" customHeight="1" x14ac:dyDescent="0.2">
      <c r="A8" s="143" t="s">
        <v>37</v>
      </c>
      <c r="B8" s="144" t="s">
        <v>38</v>
      </c>
      <c r="C8" s="145"/>
      <c r="D8" s="145"/>
      <c r="E8" s="145"/>
      <c r="F8" s="146"/>
    </row>
    <row r="9" spans="1:6" ht="25.5" customHeight="1" x14ac:dyDescent="0.2">
      <c r="A9" s="147">
        <v>1</v>
      </c>
      <c r="B9" s="148" t="s">
        <v>39</v>
      </c>
      <c r="C9" s="149" t="s">
        <v>4</v>
      </c>
      <c r="D9" s="149">
        <v>17</v>
      </c>
      <c r="E9" s="137"/>
      <c r="F9" s="153">
        <f t="shared" ref="F9:F27" si="0">D9*E9</f>
        <v>0</v>
      </c>
    </row>
    <row r="10" spans="1:6" ht="15" customHeight="1" x14ac:dyDescent="0.2">
      <c r="A10" s="150">
        <v>2</v>
      </c>
      <c r="B10" s="148" t="s">
        <v>197</v>
      </c>
      <c r="C10" s="149" t="s">
        <v>4</v>
      </c>
      <c r="D10" s="149">
        <v>30</v>
      </c>
      <c r="E10" s="137"/>
      <c r="F10" s="153">
        <f t="shared" si="0"/>
        <v>0</v>
      </c>
    </row>
    <row r="11" spans="1:6" ht="15" customHeight="1" x14ac:dyDescent="0.2">
      <c r="A11" s="150">
        <v>3</v>
      </c>
      <c r="B11" s="148" t="s">
        <v>40</v>
      </c>
      <c r="C11" s="149" t="s">
        <v>4</v>
      </c>
      <c r="D11" s="149">
        <v>15</v>
      </c>
      <c r="E11" s="137"/>
      <c r="F11" s="153">
        <f t="shared" si="0"/>
        <v>0</v>
      </c>
    </row>
    <row r="12" spans="1:6" ht="15" customHeight="1" x14ac:dyDescent="0.2">
      <c r="A12" s="150">
        <v>4</v>
      </c>
      <c r="B12" s="148" t="s">
        <v>41</v>
      </c>
      <c r="C12" s="149" t="s">
        <v>4</v>
      </c>
      <c r="D12" s="149">
        <v>6</v>
      </c>
      <c r="E12" s="137"/>
      <c r="F12" s="153">
        <f t="shared" si="0"/>
        <v>0</v>
      </c>
    </row>
    <row r="13" spans="1:6" ht="15" customHeight="1" x14ac:dyDescent="0.2">
      <c r="A13" s="150">
        <v>5</v>
      </c>
      <c r="B13" s="148" t="s">
        <v>42</v>
      </c>
      <c r="C13" s="149" t="s">
        <v>4</v>
      </c>
      <c r="D13" s="149">
        <v>72</v>
      </c>
      <c r="E13" s="137"/>
      <c r="F13" s="153">
        <f t="shared" si="0"/>
        <v>0</v>
      </c>
    </row>
    <row r="14" spans="1:6" ht="15" customHeight="1" x14ac:dyDescent="0.2">
      <c r="A14" s="150">
        <v>6</v>
      </c>
      <c r="B14" s="148" t="s">
        <v>43</v>
      </c>
      <c r="C14" s="149" t="s">
        <v>4</v>
      </c>
      <c r="D14" s="149">
        <v>6</v>
      </c>
      <c r="E14" s="137"/>
      <c r="F14" s="153">
        <f t="shared" si="0"/>
        <v>0</v>
      </c>
    </row>
    <row r="15" spans="1:6" ht="15" customHeight="1" x14ac:dyDescent="0.2">
      <c r="A15" s="150">
        <v>7</v>
      </c>
      <c r="B15" s="148" t="s">
        <v>198</v>
      </c>
      <c r="C15" s="149" t="s">
        <v>4</v>
      </c>
      <c r="D15" s="149">
        <v>28</v>
      </c>
      <c r="E15" s="137"/>
      <c r="F15" s="153">
        <f t="shared" si="0"/>
        <v>0</v>
      </c>
    </row>
    <row r="16" spans="1:6" ht="15" customHeight="1" x14ac:dyDescent="0.2">
      <c r="A16" s="150">
        <v>8</v>
      </c>
      <c r="B16" s="148" t="s">
        <v>199</v>
      </c>
      <c r="C16" s="149" t="s">
        <v>4</v>
      </c>
      <c r="D16" s="149">
        <v>10</v>
      </c>
      <c r="E16" s="137"/>
      <c r="F16" s="153">
        <f t="shared" si="0"/>
        <v>0</v>
      </c>
    </row>
    <row r="17" spans="1:30" ht="28.5" customHeight="1" x14ac:dyDescent="0.2">
      <c r="A17" s="147">
        <v>9</v>
      </c>
      <c r="B17" s="151" t="s">
        <v>44</v>
      </c>
      <c r="C17" s="149" t="s">
        <v>4</v>
      </c>
      <c r="D17" s="149">
        <v>182</v>
      </c>
      <c r="E17" s="137"/>
      <c r="F17" s="153">
        <f t="shared" si="0"/>
        <v>0</v>
      </c>
    </row>
    <row r="18" spans="1:30" ht="15" customHeight="1" x14ac:dyDescent="0.2">
      <c r="A18" s="150">
        <v>10</v>
      </c>
      <c r="B18" s="148" t="s">
        <v>200</v>
      </c>
      <c r="C18" s="149" t="s">
        <v>14</v>
      </c>
      <c r="D18" s="149">
        <v>160</v>
      </c>
      <c r="E18" s="137"/>
      <c r="F18" s="153">
        <f t="shared" si="0"/>
        <v>0</v>
      </c>
    </row>
    <row r="19" spans="1:30" ht="15" customHeight="1" x14ac:dyDescent="0.2">
      <c r="A19" s="150">
        <v>11</v>
      </c>
      <c r="B19" s="148" t="s">
        <v>45</v>
      </c>
      <c r="C19" s="149" t="s">
        <v>4</v>
      </c>
      <c r="D19" s="149">
        <v>80</v>
      </c>
      <c r="E19" s="137"/>
      <c r="F19" s="153">
        <f t="shared" si="0"/>
        <v>0</v>
      </c>
    </row>
    <row r="20" spans="1:30" ht="15" customHeight="1" x14ac:dyDescent="0.2">
      <c r="A20" s="150">
        <v>12</v>
      </c>
      <c r="B20" s="148" t="s">
        <v>46</v>
      </c>
      <c r="C20" s="149" t="s">
        <v>4</v>
      </c>
      <c r="D20" s="149">
        <v>10</v>
      </c>
      <c r="E20" s="137"/>
      <c r="F20" s="153">
        <f t="shared" si="0"/>
        <v>0</v>
      </c>
    </row>
    <row r="21" spans="1:30" ht="15" customHeight="1" x14ac:dyDescent="0.2">
      <c r="A21" s="150">
        <v>13</v>
      </c>
      <c r="B21" s="148" t="s">
        <v>47</v>
      </c>
      <c r="C21" s="149" t="s">
        <v>4</v>
      </c>
      <c r="D21" s="149">
        <v>18</v>
      </c>
      <c r="E21" s="137"/>
      <c r="F21" s="153">
        <f t="shared" si="0"/>
        <v>0</v>
      </c>
    </row>
    <row r="22" spans="1:30" ht="15" customHeight="1" x14ac:dyDescent="0.2">
      <c r="A22" s="150">
        <v>14</v>
      </c>
      <c r="B22" s="148" t="s">
        <v>48</v>
      </c>
      <c r="C22" s="149" t="s">
        <v>4</v>
      </c>
      <c r="D22" s="149">
        <v>17</v>
      </c>
      <c r="E22" s="137"/>
      <c r="F22" s="153">
        <f t="shared" si="0"/>
        <v>0</v>
      </c>
    </row>
    <row r="23" spans="1:30" ht="15" customHeight="1" x14ac:dyDescent="0.2">
      <c r="A23" s="150">
        <v>15</v>
      </c>
      <c r="B23" s="152" t="s">
        <v>49</v>
      </c>
      <c r="C23" s="149" t="s">
        <v>14</v>
      </c>
      <c r="D23" s="149">
        <v>30</v>
      </c>
      <c r="E23" s="137"/>
      <c r="F23" s="153">
        <f t="shared" si="0"/>
        <v>0</v>
      </c>
    </row>
    <row r="24" spans="1:30" ht="15" customHeight="1" x14ac:dyDescent="0.2">
      <c r="A24" s="150">
        <v>16</v>
      </c>
      <c r="B24" s="148" t="s">
        <v>50</v>
      </c>
      <c r="C24" s="149" t="s">
        <v>4</v>
      </c>
      <c r="D24" s="149">
        <v>35</v>
      </c>
      <c r="E24" s="137"/>
      <c r="F24" s="153">
        <f t="shared" si="0"/>
        <v>0</v>
      </c>
    </row>
    <row r="25" spans="1:30" ht="15" customHeight="1" x14ac:dyDescent="0.2">
      <c r="A25" s="150">
        <v>17</v>
      </c>
      <c r="B25" s="148" t="s">
        <v>51</v>
      </c>
      <c r="C25" s="149" t="s">
        <v>4</v>
      </c>
      <c r="D25" s="149">
        <v>2</v>
      </c>
      <c r="E25" s="137"/>
      <c r="F25" s="153">
        <f t="shared" si="0"/>
        <v>0</v>
      </c>
    </row>
    <row r="26" spans="1:30" ht="27.75" customHeight="1" x14ac:dyDescent="0.2">
      <c r="A26" s="147">
        <v>18</v>
      </c>
      <c r="B26" s="148" t="s">
        <v>52</v>
      </c>
      <c r="C26" s="149" t="s">
        <v>4</v>
      </c>
      <c r="D26" s="149">
        <v>44</v>
      </c>
      <c r="E26" s="137"/>
      <c r="F26" s="153">
        <f t="shared" si="0"/>
        <v>0</v>
      </c>
    </row>
    <row r="27" spans="1:30" ht="15" customHeight="1" x14ac:dyDescent="0.2">
      <c r="A27" s="150">
        <v>19</v>
      </c>
      <c r="B27" s="148" t="s">
        <v>53</v>
      </c>
      <c r="C27" s="149" t="s">
        <v>4</v>
      </c>
      <c r="D27" s="149">
        <v>6</v>
      </c>
      <c r="E27" s="137"/>
      <c r="F27" s="153">
        <f t="shared" si="0"/>
        <v>0</v>
      </c>
    </row>
    <row r="28" spans="1:30" s="83" customFormat="1" ht="15" x14ac:dyDescent="0.25">
      <c r="A28" s="155" t="s">
        <v>8</v>
      </c>
      <c r="B28" s="156"/>
      <c r="C28" s="156"/>
      <c r="D28" s="156"/>
      <c r="E28" s="156"/>
      <c r="F28" s="127">
        <f>SUM(F9:F27)</f>
        <v>0</v>
      </c>
    </row>
    <row r="29" spans="1:30" s="12" customFormat="1" ht="15" customHeight="1" x14ac:dyDescent="0.25">
      <c r="A29" s="157" t="s">
        <v>7</v>
      </c>
      <c r="B29" s="158"/>
      <c r="C29" s="158"/>
      <c r="D29" s="158"/>
      <c r="E29" s="158"/>
      <c r="F29" s="154">
        <f>20/100*F28</f>
        <v>0</v>
      </c>
      <c r="G29" s="83"/>
      <c r="H29" s="83"/>
      <c r="M29" s="52"/>
      <c r="N29" s="97"/>
      <c r="O29" s="52"/>
      <c r="P29" s="97"/>
      <c r="Q29" s="52"/>
      <c r="R29" s="97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</row>
    <row r="30" spans="1:30" s="12" customFormat="1" ht="15" customHeight="1" x14ac:dyDescent="0.25">
      <c r="A30" s="159" t="s">
        <v>194</v>
      </c>
      <c r="B30" s="160"/>
      <c r="C30" s="160"/>
      <c r="D30" s="160"/>
      <c r="E30" s="161"/>
      <c r="F30" s="130">
        <f>F28+F29</f>
        <v>0</v>
      </c>
      <c r="G30" s="83"/>
      <c r="H30" s="83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</row>
  </sheetData>
  <sheetProtection algorithmName="SHA-512" hashValue="tGMLfYmJbADOhxn/XO47QOBLeghZjfTg0fE5rNcwodmyzk4UJBk8MJGinieDhwu7R2tGKB67qkHOqsGK8jY4CQ==" saltValue="s7sXknLKc+n94DWeLM0SBg==" spinCount="100000" sheet="1" objects="1" scenarios="1"/>
  <mergeCells count="12">
    <mergeCell ref="A2:B2"/>
    <mergeCell ref="C2:F2"/>
    <mergeCell ref="A29:E29"/>
    <mergeCell ref="A30:E30"/>
    <mergeCell ref="A28:E28"/>
    <mergeCell ref="B8:F8"/>
    <mergeCell ref="A3:B3"/>
    <mergeCell ref="A4:B4"/>
    <mergeCell ref="A5:B5"/>
    <mergeCell ref="C3:F3"/>
    <mergeCell ref="C4:F4"/>
    <mergeCell ref="C5:F5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16CE2-B657-43E4-99AE-BD1C2F884D6E}">
  <sheetPr>
    <tabColor rgb="FF00B050"/>
  </sheetPr>
  <dimension ref="A1:AD30"/>
  <sheetViews>
    <sheetView workbookViewId="0">
      <selection activeCell="H17" sqref="H17"/>
    </sheetView>
  </sheetViews>
  <sheetFormatPr defaultColWidth="9.140625" defaultRowHeight="12.75" x14ac:dyDescent="0.2"/>
  <cols>
    <col min="1" max="1" width="5.140625" style="134" customWidth="1"/>
    <col min="2" max="2" width="77.85546875" style="134" customWidth="1"/>
    <col min="3" max="3" width="8.140625" style="134" customWidth="1"/>
    <col min="4" max="4" width="6.7109375" style="134" customWidth="1"/>
    <col min="5" max="5" width="10.42578125" style="134" customWidth="1"/>
    <col min="6" max="6" width="13.42578125" style="134" customWidth="1"/>
    <col min="7" max="16384" width="9.140625" style="134"/>
  </cols>
  <sheetData>
    <row r="1" spans="1:6" x14ac:dyDescent="0.2">
      <c r="E1" s="163"/>
      <c r="F1" s="163"/>
    </row>
    <row r="2" spans="1:6" x14ac:dyDescent="0.2">
      <c r="A2" s="99" t="s">
        <v>204</v>
      </c>
      <c r="B2" s="100"/>
      <c r="C2" s="102" t="s">
        <v>205</v>
      </c>
      <c r="D2" s="102"/>
      <c r="E2" s="102"/>
      <c r="F2" s="102"/>
    </row>
    <row r="3" spans="1:6" x14ac:dyDescent="0.2">
      <c r="A3" s="99" t="s">
        <v>106</v>
      </c>
      <c r="B3" s="100"/>
      <c r="C3" s="102">
        <v>45842</v>
      </c>
      <c r="D3" s="102"/>
      <c r="E3" s="102"/>
      <c r="F3" s="102"/>
    </row>
    <row r="4" spans="1:6" ht="13.5" customHeight="1" x14ac:dyDescent="0.2">
      <c r="A4" s="99" t="s">
        <v>0</v>
      </c>
      <c r="B4" s="100"/>
      <c r="C4" s="102" t="s">
        <v>203</v>
      </c>
      <c r="D4" s="102"/>
      <c r="E4" s="102"/>
      <c r="F4" s="102"/>
    </row>
    <row r="5" spans="1:6" x14ac:dyDescent="0.2">
      <c r="A5" s="99" t="s">
        <v>105</v>
      </c>
      <c r="B5" s="100"/>
      <c r="C5" s="102" t="s">
        <v>208</v>
      </c>
      <c r="D5" s="102"/>
      <c r="E5" s="102"/>
      <c r="F5" s="102"/>
    </row>
    <row r="6" spans="1:6" x14ac:dyDescent="0.2">
      <c r="B6" s="162" t="s">
        <v>166</v>
      </c>
      <c r="E6" s="163"/>
      <c r="F6" s="163"/>
    </row>
    <row r="7" spans="1:6" ht="36.75" customHeight="1" x14ac:dyDescent="0.2">
      <c r="A7" s="165" t="s">
        <v>1</v>
      </c>
      <c r="B7" s="166" t="s">
        <v>2</v>
      </c>
      <c r="C7" s="166" t="s">
        <v>3</v>
      </c>
      <c r="D7" s="166" t="s">
        <v>6</v>
      </c>
      <c r="E7" s="166" t="s">
        <v>9</v>
      </c>
      <c r="F7" s="167" t="s">
        <v>10</v>
      </c>
    </row>
    <row r="8" spans="1:6" ht="15" customHeight="1" x14ac:dyDescent="0.2">
      <c r="A8" s="168" t="s">
        <v>54</v>
      </c>
      <c r="B8" s="169" t="s">
        <v>55</v>
      </c>
      <c r="C8" s="145"/>
      <c r="D8" s="145"/>
      <c r="E8" s="145"/>
      <c r="F8" s="146"/>
    </row>
    <row r="9" spans="1:6" ht="27" customHeight="1" x14ac:dyDescent="0.2">
      <c r="A9" s="170">
        <v>1</v>
      </c>
      <c r="B9" s="148" t="s">
        <v>56</v>
      </c>
      <c r="C9" s="171" t="s">
        <v>4</v>
      </c>
      <c r="D9" s="171">
        <v>17</v>
      </c>
      <c r="E9" s="164"/>
      <c r="F9" s="175">
        <f>D9*E9</f>
        <v>0</v>
      </c>
    </row>
    <row r="10" spans="1:6" ht="15" customHeight="1" x14ac:dyDescent="0.2">
      <c r="A10" s="172">
        <v>2</v>
      </c>
      <c r="B10" s="173" t="s">
        <v>57</v>
      </c>
      <c r="C10" s="171" t="s">
        <v>4</v>
      </c>
      <c r="D10" s="171">
        <v>30</v>
      </c>
      <c r="E10" s="164"/>
      <c r="F10" s="175">
        <f t="shared" ref="F10:F27" si="0">D10*E10</f>
        <v>0</v>
      </c>
    </row>
    <row r="11" spans="1:6" ht="15" customHeight="1" x14ac:dyDescent="0.2">
      <c r="A11" s="172">
        <v>3</v>
      </c>
      <c r="B11" s="173" t="s">
        <v>58</v>
      </c>
      <c r="C11" s="171" t="s">
        <v>4</v>
      </c>
      <c r="D11" s="171">
        <v>15</v>
      </c>
      <c r="E11" s="164"/>
      <c r="F11" s="175">
        <f t="shared" si="0"/>
        <v>0</v>
      </c>
    </row>
    <row r="12" spans="1:6" ht="15" customHeight="1" x14ac:dyDescent="0.2">
      <c r="A12" s="172">
        <v>4</v>
      </c>
      <c r="B12" s="173" t="s">
        <v>59</v>
      </c>
      <c r="C12" s="171" t="s">
        <v>4</v>
      </c>
      <c r="D12" s="171">
        <v>6</v>
      </c>
      <c r="E12" s="164"/>
      <c r="F12" s="175">
        <f t="shared" si="0"/>
        <v>0</v>
      </c>
    </row>
    <row r="13" spans="1:6" ht="15" customHeight="1" x14ac:dyDescent="0.2">
      <c r="A13" s="172">
        <v>5</v>
      </c>
      <c r="B13" s="173" t="s">
        <v>60</v>
      </c>
      <c r="C13" s="171" t="s">
        <v>4</v>
      </c>
      <c r="D13" s="171">
        <v>72</v>
      </c>
      <c r="E13" s="164"/>
      <c r="F13" s="175">
        <f t="shared" si="0"/>
        <v>0</v>
      </c>
    </row>
    <row r="14" spans="1:6" ht="15" customHeight="1" x14ac:dyDescent="0.2">
      <c r="A14" s="172">
        <v>6</v>
      </c>
      <c r="B14" s="173" t="s">
        <v>61</v>
      </c>
      <c r="C14" s="171" t="s">
        <v>4</v>
      </c>
      <c r="D14" s="171">
        <v>6</v>
      </c>
      <c r="E14" s="164"/>
      <c r="F14" s="175">
        <f t="shared" si="0"/>
        <v>0</v>
      </c>
    </row>
    <row r="15" spans="1:6" ht="15" customHeight="1" x14ac:dyDescent="0.2">
      <c r="A15" s="172">
        <v>7</v>
      </c>
      <c r="B15" s="173" t="s">
        <v>62</v>
      </c>
      <c r="C15" s="171" t="s">
        <v>4</v>
      </c>
      <c r="D15" s="171">
        <v>28</v>
      </c>
      <c r="E15" s="164"/>
      <c r="F15" s="175">
        <f t="shared" si="0"/>
        <v>0</v>
      </c>
    </row>
    <row r="16" spans="1:6" ht="15" customHeight="1" x14ac:dyDescent="0.2">
      <c r="A16" s="172">
        <v>8</v>
      </c>
      <c r="B16" s="173" t="s">
        <v>63</v>
      </c>
      <c r="C16" s="171" t="s">
        <v>4</v>
      </c>
      <c r="D16" s="171">
        <v>10</v>
      </c>
      <c r="E16" s="164"/>
      <c r="F16" s="175">
        <f t="shared" si="0"/>
        <v>0</v>
      </c>
    </row>
    <row r="17" spans="1:30" ht="27.75" customHeight="1" x14ac:dyDescent="0.2">
      <c r="A17" s="170">
        <v>9</v>
      </c>
      <c r="B17" s="151" t="s">
        <v>64</v>
      </c>
      <c r="C17" s="171" t="s">
        <v>4</v>
      </c>
      <c r="D17" s="171">
        <v>182</v>
      </c>
      <c r="E17" s="164"/>
      <c r="F17" s="175">
        <f t="shared" si="0"/>
        <v>0</v>
      </c>
    </row>
    <row r="18" spans="1:30" ht="15" customHeight="1" x14ac:dyDescent="0.2">
      <c r="A18" s="172">
        <v>10</v>
      </c>
      <c r="B18" s="173" t="s">
        <v>65</v>
      </c>
      <c r="C18" s="171" t="s">
        <v>14</v>
      </c>
      <c r="D18" s="171">
        <v>160</v>
      </c>
      <c r="E18" s="164"/>
      <c r="F18" s="175">
        <f t="shared" si="0"/>
        <v>0</v>
      </c>
    </row>
    <row r="19" spans="1:30" ht="15" customHeight="1" x14ac:dyDescent="0.2">
      <c r="A19" s="172">
        <v>11</v>
      </c>
      <c r="B19" s="173" t="s">
        <v>66</v>
      </c>
      <c r="C19" s="171" t="s">
        <v>4</v>
      </c>
      <c r="D19" s="171">
        <v>80</v>
      </c>
      <c r="E19" s="164"/>
      <c r="F19" s="175">
        <f t="shared" si="0"/>
        <v>0</v>
      </c>
    </row>
    <row r="20" spans="1:30" ht="15" customHeight="1" x14ac:dyDescent="0.2">
      <c r="A20" s="172">
        <v>12</v>
      </c>
      <c r="B20" s="173" t="s">
        <v>67</v>
      </c>
      <c r="C20" s="171" t="s">
        <v>4</v>
      </c>
      <c r="D20" s="171">
        <v>10</v>
      </c>
      <c r="E20" s="164"/>
      <c r="F20" s="175">
        <f t="shared" si="0"/>
        <v>0</v>
      </c>
    </row>
    <row r="21" spans="1:30" ht="15" customHeight="1" x14ac:dyDescent="0.2">
      <c r="A21" s="172">
        <v>13</v>
      </c>
      <c r="B21" s="173" t="s">
        <v>68</v>
      </c>
      <c r="C21" s="171" t="s">
        <v>4</v>
      </c>
      <c r="D21" s="171">
        <v>18</v>
      </c>
      <c r="E21" s="164"/>
      <c r="F21" s="175">
        <f t="shared" si="0"/>
        <v>0</v>
      </c>
    </row>
    <row r="22" spans="1:30" ht="15" customHeight="1" x14ac:dyDescent="0.2">
      <c r="A22" s="172">
        <v>14</v>
      </c>
      <c r="B22" s="173" t="s">
        <v>69</v>
      </c>
      <c r="C22" s="171" t="s">
        <v>4</v>
      </c>
      <c r="D22" s="171">
        <v>17</v>
      </c>
      <c r="E22" s="164"/>
      <c r="F22" s="175">
        <f t="shared" si="0"/>
        <v>0</v>
      </c>
    </row>
    <row r="23" spans="1:30" ht="15" customHeight="1" x14ac:dyDescent="0.2">
      <c r="A23" s="172">
        <v>15</v>
      </c>
      <c r="B23" s="174" t="s">
        <v>70</v>
      </c>
      <c r="C23" s="171" t="s">
        <v>14</v>
      </c>
      <c r="D23" s="171">
        <v>30</v>
      </c>
      <c r="E23" s="164"/>
      <c r="F23" s="175">
        <f t="shared" si="0"/>
        <v>0</v>
      </c>
    </row>
    <row r="24" spans="1:30" ht="15" customHeight="1" x14ac:dyDescent="0.2">
      <c r="A24" s="172">
        <v>16</v>
      </c>
      <c r="B24" s="173" t="s">
        <v>71</v>
      </c>
      <c r="C24" s="171" t="s">
        <v>4</v>
      </c>
      <c r="D24" s="171">
        <v>35</v>
      </c>
      <c r="E24" s="164"/>
      <c r="F24" s="175">
        <f t="shared" si="0"/>
        <v>0</v>
      </c>
    </row>
    <row r="25" spans="1:30" ht="15" customHeight="1" x14ac:dyDescent="0.2">
      <c r="A25" s="172">
        <v>17</v>
      </c>
      <c r="B25" s="173" t="s">
        <v>72</v>
      </c>
      <c r="C25" s="171" t="s">
        <v>4</v>
      </c>
      <c r="D25" s="171">
        <v>2</v>
      </c>
      <c r="E25" s="164"/>
      <c r="F25" s="175">
        <f t="shared" si="0"/>
        <v>0</v>
      </c>
    </row>
    <row r="26" spans="1:30" ht="25.5" customHeight="1" x14ac:dyDescent="0.2">
      <c r="A26" s="170">
        <v>18</v>
      </c>
      <c r="B26" s="148" t="s">
        <v>73</v>
      </c>
      <c r="C26" s="171" t="s">
        <v>4</v>
      </c>
      <c r="D26" s="171">
        <v>44</v>
      </c>
      <c r="E26" s="164"/>
      <c r="F26" s="175">
        <f t="shared" si="0"/>
        <v>0</v>
      </c>
    </row>
    <row r="27" spans="1:30" ht="27.75" customHeight="1" x14ac:dyDescent="0.2">
      <c r="A27" s="170">
        <v>19</v>
      </c>
      <c r="B27" s="148" t="s">
        <v>74</v>
      </c>
      <c r="C27" s="171" t="s">
        <v>4</v>
      </c>
      <c r="D27" s="171">
        <v>6</v>
      </c>
      <c r="E27" s="164"/>
      <c r="F27" s="175">
        <f t="shared" si="0"/>
        <v>0</v>
      </c>
    </row>
    <row r="28" spans="1:30" s="83" customFormat="1" ht="15" x14ac:dyDescent="0.25">
      <c r="A28" s="155" t="s">
        <v>8</v>
      </c>
      <c r="B28" s="156"/>
      <c r="C28" s="156"/>
      <c r="D28" s="156"/>
      <c r="E28" s="156"/>
      <c r="F28" s="127">
        <f>SUM(F9:F27)</f>
        <v>0</v>
      </c>
    </row>
    <row r="29" spans="1:30" s="12" customFormat="1" ht="15" customHeight="1" x14ac:dyDescent="0.25">
      <c r="A29" s="157" t="s">
        <v>7</v>
      </c>
      <c r="B29" s="158"/>
      <c r="C29" s="158"/>
      <c r="D29" s="158"/>
      <c r="E29" s="158"/>
      <c r="F29" s="154">
        <f>20/100*F28</f>
        <v>0</v>
      </c>
      <c r="G29" s="83"/>
      <c r="H29" s="83"/>
      <c r="M29" s="52"/>
      <c r="N29" s="97"/>
      <c r="O29" s="52"/>
      <c r="P29" s="97"/>
      <c r="Q29" s="52"/>
      <c r="R29" s="97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</row>
    <row r="30" spans="1:30" s="12" customFormat="1" ht="15" customHeight="1" x14ac:dyDescent="0.25">
      <c r="A30" s="159" t="s">
        <v>196</v>
      </c>
      <c r="B30" s="160"/>
      <c r="C30" s="160"/>
      <c r="D30" s="160"/>
      <c r="E30" s="161"/>
      <c r="F30" s="130">
        <f>F28+F29</f>
        <v>0</v>
      </c>
      <c r="G30" s="83"/>
      <c r="H30" s="83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</row>
  </sheetData>
  <sheetProtection algorithmName="SHA-512" hashValue="Al0HyQiLwNdHUMroDiCL53iA2kM32J+oS4u8WzEK9HEKQOC9MZ0+GIKECIHteuF7nn3lhbgHr780oUFw37+Uiw==" saltValue="WPCaDfx5SkqdD029vZCoug==" spinCount="100000" sheet="1" objects="1" scenarios="1"/>
  <mergeCells count="12">
    <mergeCell ref="A2:B2"/>
    <mergeCell ref="C2:F2"/>
    <mergeCell ref="A29:E29"/>
    <mergeCell ref="A30:E30"/>
    <mergeCell ref="A28:E28"/>
    <mergeCell ref="B8:F8"/>
    <mergeCell ref="A3:B3"/>
    <mergeCell ref="A4:B4"/>
    <mergeCell ref="A5:B5"/>
    <mergeCell ref="C3:F3"/>
    <mergeCell ref="C4:F4"/>
    <mergeCell ref="C5:F5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6795A-932C-4BD2-B81D-5FABD870A863}">
  <sheetPr>
    <tabColor rgb="FF00B050"/>
  </sheetPr>
  <dimension ref="A2:FH23"/>
  <sheetViews>
    <sheetView workbookViewId="0">
      <selection activeCell="C2" sqref="C2:F2"/>
    </sheetView>
  </sheetViews>
  <sheetFormatPr defaultRowHeight="15" x14ac:dyDescent="0.25"/>
  <cols>
    <col min="1" max="1" width="6" style="1" bestFit="1" customWidth="1"/>
    <col min="2" max="2" width="114.85546875" style="1" customWidth="1"/>
    <col min="3" max="3" width="10.28515625" style="1" customWidth="1"/>
    <col min="4" max="4" width="13.7109375" style="1" customWidth="1"/>
    <col min="5" max="5" width="14.28515625" style="3" bestFit="1" customWidth="1"/>
    <col min="6" max="6" width="14.140625" style="3" bestFit="1" customWidth="1"/>
    <col min="7" max="7" width="24.42578125" style="1" customWidth="1"/>
    <col min="8" max="8" width="17.5703125" style="1" customWidth="1"/>
    <col min="9" max="16384" width="9.140625" style="1"/>
  </cols>
  <sheetData>
    <row r="2" spans="1:164" x14ac:dyDescent="0.25">
      <c r="A2" s="179" t="s">
        <v>204</v>
      </c>
      <c r="B2" s="179"/>
      <c r="C2" s="180" t="s">
        <v>205</v>
      </c>
      <c r="D2" s="180"/>
      <c r="E2" s="180"/>
      <c r="F2" s="180"/>
    </row>
    <row r="3" spans="1:164" x14ac:dyDescent="0.25">
      <c r="A3" s="179" t="s">
        <v>106</v>
      </c>
      <c r="B3" s="179"/>
      <c r="C3" s="180">
        <v>46207</v>
      </c>
      <c r="D3" s="180"/>
      <c r="E3" s="180"/>
      <c r="F3" s="180"/>
    </row>
    <row r="4" spans="1:164" ht="13.5" customHeight="1" x14ac:dyDescent="0.25">
      <c r="A4" s="179" t="s">
        <v>0</v>
      </c>
      <c r="B4" s="179"/>
      <c r="C4" s="102" t="s">
        <v>203</v>
      </c>
      <c r="D4" s="102"/>
      <c r="E4" s="102"/>
      <c r="F4" s="102"/>
    </row>
    <row r="5" spans="1:164" x14ac:dyDescent="0.25">
      <c r="A5" s="179" t="s">
        <v>181</v>
      </c>
      <c r="B5" s="179"/>
      <c r="C5" s="102" t="s">
        <v>209</v>
      </c>
      <c r="D5" s="102"/>
      <c r="E5" s="102"/>
      <c r="F5" s="102"/>
    </row>
    <row r="6" spans="1:164" x14ac:dyDescent="0.25">
      <c r="A6" s="176" t="s">
        <v>176</v>
      </c>
      <c r="B6" s="181"/>
      <c r="C6" s="176"/>
      <c r="D6" s="176"/>
      <c r="E6" s="176"/>
      <c r="F6" s="176"/>
    </row>
    <row r="7" spans="1:164" s="12" customFormat="1" ht="36.75" customHeight="1" x14ac:dyDescent="0.25">
      <c r="A7" s="103" t="s">
        <v>1</v>
      </c>
      <c r="B7" s="104" t="s">
        <v>2</v>
      </c>
      <c r="C7" s="105" t="s">
        <v>3</v>
      </c>
      <c r="D7" s="106" t="s">
        <v>6</v>
      </c>
      <c r="E7" s="107" t="s">
        <v>9</v>
      </c>
      <c r="F7" s="108" t="s">
        <v>10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</row>
    <row r="8" spans="1:164" s="12" customFormat="1" x14ac:dyDescent="0.25">
      <c r="A8" s="182" t="s">
        <v>11</v>
      </c>
      <c r="B8" s="183" t="s">
        <v>176</v>
      </c>
      <c r="C8" s="184"/>
      <c r="D8" s="184"/>
      <c r="E8" s="184"/>
      <c r="F8" s="185"/>
      <c r="G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</row>
    <row r="9" spans="1:164" s="12" customFormat="1" ht="30" x14ac:dyDescent="0.25">
      <c r="A9" s="111">
        <v>1</v>
      </c>
      <c r="B9" s="186" t="s">
        <v>201</v>
      </c>
      <c r="C9" s="116" t="s">
        <v>14</v>
      </c>
      <c r="D9" s="116">
        <v>720</v>
      </c>
      <c r="E9" s="177"/>
      <c r="F9" s="188">
        <f t="shared" ref="F9:F12" si="0">D9*E9</f>
        <v>0</v>
      </c>
      <c r="G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</row>
    <row r="10" spans="1:164" s="12" customFormat="1" x14ac:dyDescent="0.25">
      <c r="A10" s="111">
        <v>2</v>
      </c>
      <c r="B10" s="186" t="s">
        <v>45</v>
      </c>
      <c r="C10" s="116" t="s">
        <v>4</v>
      </c>
      <c r="D10" s="116">
        <v>360</v>
      </c>
      <c r="E10" s="177"/>
      <c r="F10" s="188">
        <f t="shared" si="0"/>
        <v>0</v>
      </c>
      <c r="G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</row>
    <row r="11" spans="1:164" s="12" customFormat="1" ht="15" customHeight="1" x14ac:dyDescent="0.25">
      <c r="A11" s="111">
        <v>3</v>
      </c>
      <c r="B11" s="186" t="s">
        <v>177</v>
      </c>
      <c r="C11" s="116" t="s">
        <v>4</v>
      </c>
      <c r="D11" s="116">
        <v>38</v>
      </c>
      <c r="E11" s="177"/>
      <c r="F11" s="188">
        <f t="shared" si="0"/>
        <v>0</v>
      </c>
      <c r="G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</row>
    <row r="12" spans="1:164" s="12" customFormat="1" ht="15" customHeight="1" x14ac:dyDescent="0.25">
      <c r="A12" s="111">
        <v>4</v>
      </c>
      <c r="B12" s="187" t="s">
        <v>178</v>
      </c>
      <c r="C12" s="116" t="s">
        <v>4</v>
      </c>
      <c r="D12" s="116">
        <v>12</v>
      </c>
      <c r="E12" s="178"/>
      <c r="F12" s="189">
        <f t="shared" si="0"/>
        <v>0</v>
      </c>
      <c r="G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</row>
    <row r="13" spans="1:164" s="83" customFormat="1" x14ac:dyDescent="0.25">
      <c r="A13" s="155" t="s">
        <v>8</v>
      </c>
      <c r="B13" s="156"/>
      <c r="C13" s="156"/>
      <c r="D13" s="156"/>
      <c r="E13" s="156"/>
      <c r="F13" s="127">
        <f>SUM(F9:F12)</f>
        <v>0</v>
      </c>
    </row>
    <row r="14" spans="1:164" s="12" customFormat="1" ht="15" customHeight="1" x14ac:dyDescent="0.25">
      <c r="A14" s="157" t="s">
        <v>7</v>
      </c>
      <c r="B14" s="158"/>
      <c r="C14" s="158"/>
      <c r="D14" s="158"/>
      <c r="E14" s="158"/>
      <c r="F14" s="154">
        <f>20/100*F13</f>
        <v>0</v>
      </c>
      <c r="G14" s="83"/>
      <c r="H14" s="83"/>
      <c r="M14" s="52"/>
      <c r="N14" s="97"/>
      <c r="O14" s="52"/>
      <c r="P14" s="97"/>
      <c r="Q14" s="52"/>
      <c r="R14" s="97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</row>
    <row r="15" spans="1:164" s="12" customFormat="1" ht="15" customHeight="1" x14ac:dyDescent="0.25">
      <c r="A15" s="159" t="s">
        <v>196</v>
      </c>
      <c r="B15" s="160"/>
      <c r="C15" s="160"/>
      <c r="D15" s="160"/>
      <c r="E15" s="161"/>
      <c r="F15" s="130">
        <f>F13+F14</f>
        <v>0</v>
      </c>
      <c r="G15" s="83"/>
      <c r="H15" s="83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</row>
    <row r="22" ht="25.5" customHeight="1" x14ac:dyDescent="0.25"/>
    <row r="23" ht="27.75" customHeight="1" x14ac:dyDescent="0.25"/>
  </sheetData>
  <sheetProtection algorithmName="SHA-512" hashValue="oBpoMkGmvBfwS1DJ6DUdfgj3SNu02yaMqNCUAMuzL+AnmIMP6ZPlkFMmFjFiXbMbH6sof8R3rnUz4x2gYE+idQ==" saltValue="XjHeqyrz8VpvJEx3yPm7sg==" spinCount="100000" sheet="1" objects="1" scenarios="1"/>
  <mergeCells count="12">
    <mergeCell ref="A2:B2"/>
    <mergeCell ref="C2:F2"/>
    <mergeCell ref="A15:E15"/>
    <mergeCell ref="A5:B5"/>
    <mergeCell ref="C5:F5"/>
    <mergeCell ref="A3:B3"/>
    <mergeCell ref="C3:F3"/>
    <mergeCell ref="A4:B4"/>
    <mergeCell ref="C4:F4"/>
    <mergeCell ref="B8:F8"/>
    <mergeCell ref="A13:E13"/>
    <mergeCell ref="A14:E14"/>
  </mergeCell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AC78A-BA62-4034-A79E-64FCC4B67BAB}">
  <sheetPr>
    <tabColor rgb="FF00B050"/>
  </sheetPr>
  <dimension ref="A2:FH23"/>
  <sheetViews>
    <sheetView workbookViewId="0">
      <selection activeCell="C25" sqref="C25:C26"/>
    </sheetView>
  </sheetViews>
  <sheetFormatPr defaultRowHeight="15" x14ac:dyDescent="0.25"/>
  <cols>
    <col min="1" max="1" width="6" style="1" bestFit="1" customWidth="1"/>
    <col min="2" max="2" width="114.85546875" style="1" customWidth="1"/>
    <col min="3" max="3" width="10.28515625" style="1" customWidth="1"/>
    <col min="4" max="4" width="13.7109375" style="1" customWidth="1"/>
    <col min="5" max="5" width="14.28515625" style="3" bestFit="1" customWidth="1"/>
    <col min="6" max="6" width="14.140625" style="3" bestFit="1" customWidth="1"/>
    <col min="7" max="7" width="24.42578125" style="1" customWidth="1"/>
    <col min="8" max="8" width="17.5703125" style="1" customWidth="1"/>
    <col min="9" max="16384" width="9.140625" style="1"/>
  </cols>
  <sheetData>
    <row r="2" spans="1:164" x14ac:dyDescent="0.25">
      <c r="A2" s="179" t="s">
        <v>204</v>
      </c>
      <c r="B2" s="179"/>
      <c r="C2" s="180" t="s">
        <v>205</v>
      </c>
      <c r="D2" s="180"/>
      <c r="E2" s="180"/>
      <c r="F2" s="180"/>
    </row>
    <row r="3" spans="1:164" x14ac:dyDescent="0.25">
      <c r="A3" s="179" t="s">
        <v>106</v>
      </c>
      <c r="B3" s="179"/>
      <c r="C3" s="180">
        <v>46207</v>
      </c>
      <c r="D3" s="180"/>
      <c r="E3" s="180"/>
      <c r="F3" s="180"/>
    </row>
    <row r="4" spans="1:164" ht="13.5" customHeight="1" x14ac:dyDescent="0.25">
      <c r="A4" s="179" t="s">
        <v>0</v>
      </c>
      <c r="B4" s="179"/>
      <c r="C4" s="102" t="s">
        <v>203</v>
      </c>
      <c r="D4" s="102"/>
      <c r="E4" s="102"/>
      <c r="F4" s="102"/>
    </row>
    <row r="5" spans="1:164" x14ac:dyDescent="0.25">
      <c r="A5" s="179" t="s">
        <v>181</v>
      </c>
      <c r="B5" s="179"/>
      <c r="C5" s="102" t="s">
        <v>210</v>
      </c>
      <c r="D5" s="102"/>
      <c r="E5" s="102"/>
      <c r="F5" s="102"/>
    </row>
    <row r="6" spans="1:164" x14ac:dyDescent="0.25">
      <c r="A6" s="181" t="s">
        <v>182</v>
      </c>
      <c r="B6" s="181"/>
      <c r="C6" s="176"/>
      <c r="D6" s="176"/>
      <c r="E6" s="176"/>
      <c r="F6" s="176"/>
    </row>
    <row r="7" spans="1:164" s="12" customFormat="1" ht="36.75" customHeight="1" x14ac:dyDescent="0.25">
      <c r="A7" s="103" t="s">
        <v>1</v>
      </c>
      <c r="B7" s="104" t="s">
        <v>2</v>
      </c>
      <c r="C7" s="105" t="s">
        <v>3</v>
      </c>
      <c r="D7" s="106" t="s">
        <v>6</v>
      </c>
      <c r="E7" s="107" t="s">
        <v>9</v>
      </c>
      <c r="F7" s="108" t="s">
        <v>10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</row>
    <row r="8" spans="1:164" s="12" customFormat="1" x14ac:dyDescent="0.25">
      <c r="A8" s="192" t="s">
        <v>37</v>
      </c>
      <c r="B8" s="193" t="s">
        <v>182</v>
      </c>
      <c r="C8" s="194"/>
      <c r="D8" s="194"/>
      <c r="E8" s="194"/>
      <c r="F8" s="195"/>
      <c r="G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</row>
    <row r="9" spans="1:164" s="12" customFormat="1" ht="30" x14ac:dyDescent="0.25">
      <c r="A9" s="111">
        <v>1</v>
      </c>
      <c r="B9" s="186" t="s">
        <v>202</v>
      </c>
      <c r="C9" s="116" t="s">
        <v>14</v>
      </c>
      <c r="D9" s="116">
        <v>720</v>
      </c>
      <c r="E9" s="190"/>
      <c r="F9" s="197">
        <f t="shared" ref="F9:F12" si="0">D9*E9</f>
        <v>0</v>
      </c>
      <c r="G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</row>
    <row r="10" spans="1:164" s="12" customFormat="1" x14ac:dyDescent="0.25">
      <c r="A10" s="111">
        <v>2</v>
      </c>
      <c r="B10" s="186" t="s">
        <v>66</v>
      </c>
      <c r="C10" s="116" t="s">
        <v>4</v>
      </c>
      <c r="D10" s="116">
        <v>360</v>
      </c>
      <c r="E10" s="190"/>
      <c r="F10" s="197">
        <f t="shared" si="0"/>
        <v>0</v>
      </c>
      <c r="G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</row>
    <row r="11" spans="1:164" s="12" customFormat="1" ht="15" customHeight="1" x14ac:dyDescent="0.25">
      <c r="A11" s="111">
        <v>3</v>
      </c>
      <c r="B11" s="186" t="s">
        <v>179</v>
      </c>
      <c r="C11" s="116" t="s">
        <v>4</v>
      </c>
      <c r="D11" s="116">
        <v>38</v>
      </c>
      <c r="E11" s="190"/>
      <c r="F11" s="197">
        <f t="shared" si="0"/>
        <v>0</v>
      </c>
      <c r="G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</row>
    <row r="12" spans="1:164" s="12" customFormat="1" ht="15" customHeight="1" x14ac:dyDescent="0.25">
      <c r="A12" s="111">
        <v>4</v>
      </c>
      <c r="B12" s="187" t="s">
        <v>180</v>
      </c>
      <c r="C12" s="116" t="s">
        <v>4</v>
      </c>
      <c r="D12" s="196">
        <v>12</v>
      </c>
      <c r="E12" s="191"/>
      <c r="F12" s="198">
        <f t="shared" si="0"/>
        <v>0</v>
      </c>
      <c r="G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</row>
    <row r="13" spans="1:164" s="83" customFormat="1" x14ac:dyDescent="0.25">
      <c r="A13" s="155" t="s">
        <v>8</v>
      </c>
      <c r="B13" s="156"/>
      <c r="C13" s="156"/>
      <c r="D13" s="156"/>
      <c r="E13" s="156"/>
      <c r="F13" s="127">
        <f>SUM(F9:F12)</f>
        <v>0</v>
      </c>
    </row>
    <row r="14" spans="1:164" s="12" customFormat="1" ht="15" customHeight="1" x14ac:dyDescent="0.25">
      <c r="A14" s="157" t="s">
        <v>7</v>
      </c>
      <c r="B14" s="158"/>
      <c r="C14" s="158"/>
      <c r="D14" s="158"/>
      <c r="E14" s="158"/>
      <c r="F14" s="154">
        <f>20/100*F13</f>
        <v>0</v>
      </c>
      <c r="G14" s="83"/>
      <c r="H14" s="83"/>
      <c r="M14" s="52"/>
      <c r="N14" s="97"/>
      <c r="O14" s="52"/>
      <c r="P14" s="97"/>
      <c r="Q14" s="52"/>
      <c r="R14" s="97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</row>
    <row r="15" spans="1:164" s="12" customFormat="1" ht="15" customHeight="1" x14ac:dyDescent="0.25">
      <c r="A15" s="159" t="s">
        <v>196</v>
      </c>
      <c r="B15" s="160"/>
      <c r="C15" s="160"/>
      <c r="D15" s="160"/>
      <c r="E15" s="161"/>
      <c r="F15" s="130">
        <f>F13+F14</f>
        <v>0</v>
      </c>
      <c r="G15" s="83"/>
      <c r="H15" s="83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</row>
    <row r="22" ht="25.5" customHeight="1" x14ac:dyDescent="0.25"/>
    <row r="23" ht="27.75" customHeight="1" x14ac:dyDescent="0.25"/>
  </sheetData>
  <sheetProtection algorithmName="SHA-512" hashValue="HEWOrTPbW/No0FLzJaZah5FrvmO9Z/Rv7bUBr+xJTocdpIKEOoYzU6CsTqbM0UOHpmi2Rh4WT/VmJpULd4JWWQ==" saltValue="aretLcl90R8tQ7VXZf93cg==" spinCount="100000" sheet="1" objects="1" scenarios="1"/>
  <mergeCells count="12">
    <mergeCell ref="A2:B2"/>
    <mergeCell ref="C2:F2"/>
    <mergeCell ref="A3:B3"/>
    <mergeCell ref="C3:F3"/>
    <mergeCell ref="A4:B4"/>
    <mergeCell ref="C4:F4"/>
    <mergeCell ref="A14:E14"/>
    <mergeCell ref="A15:E15"/>
    <mergeCell ref="A5:B5"/>
    <mergeCell ref="C5:F5"/>
    <mergeCell ref="B8:F8"/>
    <mergeCell ref="A13:E13"/>
  </mergeCells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CDDD6-6953-4B29-8A3A-18875818550C}">
  <sheetPr>
    <tabColor rgb="FF00B050"/>
  </sheetPr>
  <dimension ref="A1:AC24"/>
  <sheetViews>
    <sheetView workbookViewId="0">
      <selection activeCell="C2" sqref="C2:F2"/>
    </sheetView>
  </sheetViews>
  <sheetFormatPr defaultColWidth="9.140625" defaultRowHeight="12.75" x14ac:dyDescent="0.2"/>
  <cols>
    <col min="1" max="1" width="4.85546875" style="134" customWidth="1"/>
    <col min="2" max="2" width="51.7109375" style="134" customWidth="1"/>
    <col min="3" max="3" width="10" style="135" customWidth="1"/>
    <col min="4" max="4" width="8.42578125" style="135" customWidth="1"/>
    <col min="5" max="5" width="14.7109375" style="135" customWidth="1"/>
    <col min="6" max="6" width="15" style="135" customWidth="1"/>
    <col min="7" max="7" width="14" style="134" customWidth="1"/>
    <col min="8" max="16384" width="9.140625" style="134"/>
  </cols>
  <sheetData>
    <row r="1" spans="1:7" x14ac:dyDescent="0.2">
      <c r="A1" s="99" t="s">
        <v>211</v>
      </c>
      <c r="B1" s="100"/>
      <c r="C1" s="202" t="s">
        <v>205</v>
      </c>
      <c r="D1" s="202"/>
      <c r="E1" s="202"/>
      <c r="F1" s="202"/>
    </row>
    <row r="2" spans="1:7" ht="13.5" customHeight="1" x14ac:dyDescent="0.2">
      <c r="A2" s="99" t="s">
        <v>106</v>
      </c>
      <c r="B2" s="100"/>
      <c r="C2" s="202">
        <v>46207</v>
      </c>
      <c r="D2" s="202"/>
      <c r="E2" s="202"/>
      <c r="F2" s="202"/>
    </row>
    <row r="3" spans="1:7" ht="13.5" customHeight="1" x14ac:dyDescent="0.2">
      <c r="A3" s="99" t="s">
        <v>0</v>
      </c>
      <c r="B3" s="100"/>
      <c r="C3" s="202" t="s">
        <v>203</v>
      </c>
      <c r="D3" s="202"/>
      <c r="E3" s="202"/>
      <c r="F3" s="202"/>
    </row>
    <row r="4" spans="1:7" ht="15" customHeight="1" x14ac:dyDescent="0.2">
      <c r="A4" s="203" t="s">
        <v>105</v>
      </c>
      <c r="B4" s="204"/>
      <c r="C4" s="202" t="s">
        <v>212</v>
      </c>
      <c r="D4" s="202"/>
      <c r="E4" s="202"/>
      <c r="F4" s="202"/>
    </row>
    <row r="5" spans="1:7" ht="13.5" customHeight="1" x14ac:dyDescent="0.2"/>
    <row r="6" spans="1:7" ht="30" customHeight="1" x14ac:dyDescent="0.2">
      <c r="A6" s="205" t="s">
        <v>1</v>
      </c>
      <c r="B6" s="206" t="s">
        <v>2</v>
      </c>
      <c r="C6" s="206" t="s">
        <v>3</v>
      </c>
      <c r="D6" s="206" t="s">
        <v>88</v>
      </c>
      <c r="E6" s="206" t="s">
        <v>9</v>
      </c>
      <c r="F6" s="207" t="s">
        <v>10</v>
      </c>
      <c r="G6" s="199"/>
    </row>
    <row r="7" spans="1:7" ht="12.75" customHeight="1" x14ac:dyDescent="0.2">
      <c r="A7" s="208" t="s">
        <v>164</v>
      </c>
      <c r="B7" s="209"/>
      <c r="C7" s="209"/>
      <c r="D7" s="209"/>
      <c r="E7" s="209"/>
      <c r="F7" s="209"/>
    </row>
    <row r="8" spans="1:7" ht="45" customHeight="1" x14ac:dyDescent="0.2">
      <c r="A8" s="210">
        <v>1</v>
      </c>
      <c r="B8" s="211" t="s">
        <v>89</v>
      </c>
      <c r="C8" s="212" t="s">
        <v>90</v>
      </c>
      <c r="D8" s="213">
        <v>1</v>
      </c>
      <c r="E8" s="201"/>
      <c r="F8" s="214">
        <f>E8*D8</f>
        <v>0</v>
      </c>
    </row>
    <row r="9" spans="1:7" x14ac:dyDescent="0.2">
      <c r="A9" s="210">
        <v>2</v>
      </c>
      <c r="B9" s="211" t="s">
        <v>91</v>
      </c>
      <c r="C9" s="212" t="s">
        <v>4</v>
      </c>
      <c r="D9" s="213">
        <v>3</v>
      </c>
      <c r="E9" s="201"/>
      <c r="F9" s="214">
        <f>D9*E9</f>
        <v>0</v>
      </c>
    </row>
    <row r="10" spans="1:7" ht="25.5" x14ac:dyDescent="0.2">
      <c r="A10" s="210">
        <v>3</v>
      </c>
      <c r="B10" s="211" t="s">
        <v>92</v>
      </c>
      <c r="C10" s="212" t="s">
        <v>14</v>
      </c>
      <c r="D10" s="213">
        <v>10</v>
      </c>
      <c r="E10" s="201"/>
      <c r="F10" s="214">
        <f t="shared" ref="F10:F17" si="0">D10*E10</f>
        <v>0</v>
      </c>
    </row>
    <row r="11" spans="1:7" ht="25.5" x14ac:dyDescent="0.2">
      <c r="A11" s="210">
        <v>4</v>
      </c>
      <c r="B11" s="211" t="s">
        <v>93</v>
      </c>
      <c r="C11" s="212" t="s">
        <v>14</v>
      </c>
      <c r="D11" s="213">
        <v>10</v>
      </c>
      <c r="E11" s="201"/>
      <c r="F11" s="214">
        <f t="shared" si="0"/>
        <v>0</v>
      </c>
    </row>
    <row r="12" spans="1:7" ht="25.5" x14ac:dyDescent="0.2">
      <c r="A12" s="210">
        <v>5</v>
      </c>
      <c r="B12" s="211" t="s">
        <v>94</v>
      </c>
      <c r="C12" s="212" t="s">
        <v>14</v>
      </c>
      <c r="D12" s="213">
        <v>12</v>
      </c>
      <c r="E12" s="201"/>
      <c r="F12" s="214">
        <f t="shared" si="0"/>
        <v>0</v>
      </c>
    </row>
    <row r="13" spans="1:7" ht="25.5" x14ac:dyDescent="0.2">
      <c r="A13" s="210">
        <v>6</v>
      </c>
      <c r="B13" s="211" t="s">
        <v>95</v>
      </c>
      <c r="C13" s="212" t="s">
        <v>14</v>
      </c>
      <c r="D13" s="213">
        <v>9</v>
      </c>
      <c r="E13" s="201"/>
      <c r="F13" s="214">
        <f t="shared" si="0"/>
        <v>0</v>
      </c>
    </row>
    <row r="14" spans="1:7" x14ac:dyDescent="0.2">
      <c r="A14" s="210">
        <v>7</v>
      </c>
      <c r="B14" s="211" t="s">
        <v>96</v>
      </c>
      <c r="C14" s="212" t="s">
        <v>97</v>
      </c>
      <c r="D14" s="213">
        <v>1</v>
      </c>
      <c r="E14" s="201"/>
      <c r="F14" s="214">
        <f t="shared" si="0"/>
        <v>0</v>
      </c>
    </row>
    <row r="15" spans="1:7" x14ac:dyDescent="0.2">
      <c r="A15" s="210">
        <v>8</v>
      </c>
      <c r="B15" s="211" t="s">
        <v>98</v>
      </c>
      <c r="C15" s="212" t="s">
        <v>99</v>
      </c>
      <c r="D15" s="213">
        <v>1</v>
      </c>
      <c r="E15" s="201"/>
      <c r="F15" s="214">
        <f t="shared" si="0"/>
        <v>0</v>
      </c>
    </row>
    <row r="16" spans="1:7" ht="25.5" x14ac:dyDescent="0.2">
      <c r="A16" s="210">
        <v>9</v>
      </c>
      <c r="B16" s="211" t="s">
        <v>100</v>
      </c>
      <c r="C16" s="212" t="s">
        <v>14</v>
      </c>
      <c r="D16" s="213">
        <v>10</v>
      </c>
      <c r="E16" s="201"/>
      <c r="F16" s="214">
        <f t="shared" si="0"/>
        <v>0</v>
      </c>
    </row>
    <row r="17" spans="1:29" x14ac:dyDescent="0.2">
      <c r="A17" s="210">
        <v>10</v>
      </c>
      <c r="B17" s="211" t="s">
        <v>101</v>
      </c>
      <c r="C17" s="212" t="s">
        <v>99</v>
      </c>
      <c r="D17" s="213">
        <v>1</v>
      </c>
      <c r="E17" s="201"/>
      <c r="F17" s="214">
        <f t="shared" si="0"/>
        <v>0</v>
      </c>
    </row>
    <row r="18" spans="1:29" x14ac:dyDescent="0.2">
      <c r="A18" s="217" t="s">
        <v>159</v>
      </c>
      <c r="B18" s="218"/>
      <c r="C18" s="218"/>
      <c r="D18" s="218"/>
      <c r="E18" s="219"/>
      <c r="F18" s="215">
        <f>SUM(F8:F17)</f>
        <v>0</v>
      </c>
    </row>
    <row r="19" spans="1:29" ht="12.75" customHeight="1" x14ac:dyDescent="0.2">
      <c r="A19" s="220" t="s">
        <v>192</v>
      </c>
      <c r="B19" s="220"/>
      <c r="C19" s="220"/>
      <c r="D19" s="220"/>
      <c r="E19" s="220"/>
      <c r="F19" s="215">
        <f>20/100*F18</f>
        <v>0</v>
      </c>
    </row>
    <row r="20" spans="1:29" s="12" customFormat="1" ht="15" customHeight="1" x14ac:dyDescent="0.25">
      <c r="A20" s="221" t="s">
        <v>193</v>
      </c>
      <c r="B20" s="221"/>
      <c r="C20" s="221"/>
      <c r="D20" s="221"/>
      <c r="E20" s="221"/>
      <c r="F20" s="216">
        <f>F18+F19</f>
        <v>0</v>
      </c>
      <c r="G20" s="83"/>
      <c r="L20" s="52"/>
      <c r="M20" s="97"/>
      <c r="N20" s="52"/>
      <c r="O20" s="97"/>
      <c r="P20" s="52"/>
      <c r="Q20" s="97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</row>
    <row r="21" spans="1:29" s="12" customFormat="1" ht="15" customHeight="1" x14ac:dyDescent="0.25">
      <c r="A21" s="134"/>
      <c r="B21" s="134"/>
      <c r="C21" s="134"/>
      <c r="D21" s="134"/>
      <c r="E21" s="134"/>
      <c r="F21" s="162"/>
      <c r="G21" s="83"/>
      <c r="L21" s="52"/>
      <c r="M21" s="97"/>
      <c r="N21" s="52"/>
      <c r="O21" s="97"/>
      <c r="P21" s="52"/>
      <c r="Q21" s="97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</row>
    <row r="22" spans="1:29" s="12" customFormat="1" ht="15" customHeight="1" x14ac:dyDescent="0.25">
      <c r="A22" s="134"/>
      <c r="B22" s="134"/>
      <c r="C22" s="134"/>
      <c r="D22" s="134"/>
      <c r="E22" s="134"/>
      <c r="F22" s="134"/>
      <c r="G22" s="83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</row>
    <row r="23" spans="1:29" x14ac:dyDescent="0.2">
      <c r="C23" s="134"/>
      <c r="D23" s="134"/>
      <c r="E23" s="134"/>
      <c r="F23" s="134"/>
    </row>
    <row r="24" spans="1:29" x14ac:dyDescent="0.2">
      <c r="C24" s="134"/>
      <c r="D24" s="134"/>
      <c r="E24" s="134"/>
      <c r="F24" s="134"/>
    </row>
  </sheetData>
  <sheetProtection algorithmName="SHA-512" hashValue="/EqobD7RryJi1ADw4h2eSNJZPv6050vloQ5AL8ljEnJqHZzdCTHNBAvkagaLmHv9KR1+FHiPtRZ95EiJiMR3lA==" saltValue="LRD29TL61hUeFkGSKxjhKw==" spinCount="100000" sheet="1" objects="1" scenarios="1"/>
  <mergeCells count="12">
    <mergeCell ref="A1:B1"/>
    <mergeCell ref="C1:F1"/>
    <mergeCell ref="A2:B2"/>
    <mergeCell ref="A3:B3"/>
    <mergeCell ref="A4:B4"/>
    <mergeCell ref="C2:F2"/>
    <mergeCell ref="C3:F3"/>
    <mergeCell ref="A20:E20"/>
    <mergeCell ref="A7:F7"/>
    <mergeCell ref="C4:F4"/>
    <mergeCell ref="A18:E18"/>
    <mergeCell ref="A19:E19"/>
  </mergeCells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10A02-96AD-4DEB-B717-9299030EB3E5}">
  <sheetPr>
    <tabColor rgb="FF00B050"/>
  </sheetPr>
  <dimension ref="A1:AB30"/>
  <sheetViews>
    <sheetView tabSelected="1" zoomScaleNormal="100" workbookViewId="0">
      <selection activeCell="J12" sqref="J12"/>
    </sheetView>
  </sheetViews>
  <sheetFormatPr defaultColWidth="9.140625" defaultRowHeight="12.75" x14ac:dyDescent="0.2"/>
  <cols>
    <col min="1" max="1" width="4.85546875" style="134" customWidth="1"/>
    <col min="2" max="2" width="57.28515625" style="134" customWidth="1"/>
    <col min="3" max="3" width="10" style="135" customWidth="1"/>
    <col min="4" max="4" width="8.42578125" style="135" customWidth="1"/>
    <col min="5" max="5" width="12.7109375" style="135" customWidth="1"/>
    <col min="6" max="6" width="15.28515625" style="135" customWidth="1"/>
    <col min="7" max="16384" width="9.140625" style="134"/>
  </cols>
  <sheetData>
    <row r="1" spans="1:6" ht="1.5" customHeight="1" x14ac:dyDescent="0.2"/>
    <row r="2" spans="1:6" ht="15.75" customHeight="1" x14ac:dyDescent="0.2">
      <c r="A2" s="99" t="s">
        <v>204</v>
      </c>
      <c r="B2" s="100"/>
      <c r="C2" s="202" t="s">
        <v>205</v>
      </c>
      <c r="D2" s="202"/>
      <c r="E2" s="202"/>
      <c r="F2" s="202"/>
    </row>
    <row r="3" spans="1:6" ht="13.5" customHeight="1" x14ac:dyDescent="0.2">
      <c r="A3" s="99" t="s">
        <v>106</v>
      </c>
      <c r="B3" s="100"/>
      <c r="C3" s="202">
        <v>46207</v>
      </c>
      <c r="D3" s="202"/>
      <c r="E3" s="202"/>
      <c r="F3" s="202"/>
    </row>
    <row r="4" spans="1:6" ht="13.5" customHeight="1" x14ac:dyDescent="0.2">
      <c r="A4" s="99" t="s">
        <v>0</v>
      </c>
      <c r="B4" s="100"/>
      <c r="C4" s="202" t="s">
        <v>203</v>
      </c>
      <c r="D4" s="202"/>
      <c r="E4" s="202"/>
      <c r="F4" s="202"/>
    </row>
    <row r="5" spans="1:6" ht="15" customHeight="1" x14ac:dyDescent="0.2">
      <c r="A5" s="203" t="s">
        <v>105</v>
      </c>
      <c r="B5" s="204"/>
      <c r="C5" s="202" t="s">
        <v>85</v>
      </c>
      <c r="D5" s="202"/>
      <c r="E5" s="202"/>
      <c r="F5" s="202"/>
    </row>
    <row r="6" spans="1:6" ht="13.5" customHeight="1" x14ac:dyDescent="0.2"/>
    <row r="7" spans="1:6" ht="30" customHeight="1" x14ac:dyDescent="0.2">
      <c r="A7" s="233" t="s">
        <v>1</v>
      </c>
      <c r="B7" s="233" t="s">
        <v>2</v>
      </c>
      <c r="C7" s="233" t="s">
        <v>3</v>
      </c>
      <c r="D7" s="233" t="s">
        <v>88</v>
      </c>
      <c r="E7" s="233" t="s">
        <v>9</v>
      </c>
      <c r="F7" s="233" t="s">
        <v>10</v>
      </c>
    </row>
    <row r="8" spans="1:6" ht="12.75" customHeight="1" x14ac:dyDescent="0.2">
      <c r="A8" s="234" t="s">
        <v>163</v>
      </c>
      <c r="B8" s="235"/>
      <c r="C8" s="235"/>
      <c r="D8" s="235"/>
      <c r="E8" s="235"/>
      <c r="F8" s="235"/>
    </row>
    <row r="9" spans="1:6" ht="25.5" x14ac:dyDescent="0.2">
      <c r="A9" s="236">
        <v>1</v>
      </c>
      <c r="B9" s="237" t="s">
        <v>110</v>
      </c>
      <c r="C9" s="238" t="s">
        <v>108</v>
      </c>
      <c r="D9" s="239">
        <f>475+68.55</f>
        <v>543.54999999999995</v>
      </c>
      <c r="E9" s="222"/>
      <c r="F9" s="244">
        <f>E9*D9</f>
        <v>0</v>
      </c>
    </row>
    <row r="10" spans="1:6" ht="25.5" x14ac:dyDescent="0.2">
      <c r="A10" s="236">
        <v>2</v>
      </c>
      <c r="B10" s="237" t="s">
        <v>111</v>
      </c>
      <c r="C10" s="238" t="s">
        <v>108</v>
      </c>
      <c r="D10" s="239">
        <f>46.34+4.95</f>
        <v>51.290000000000006</v>
      </c>
      <c r="E10" s="222"/>
      <c r="F10" s="244">
        <f>D10*E10</f>
        <v>0</v>
      </c>
    </row>
    <row r="11" spans="1:6" ht="38.25" x14ac:dyDescent="0.2">
      <c r="A11" s="236">
        <v>3</v>
      </c>
      <c r="B11" s="237" t="s">
        <v>112</v>
      </c>
      <c r="C11" s="238" t="s">
        <v>108</v>
      </c>
      <c r="D11" s="239">
        <f>106.9+0.6</f>
        <v>107.5</v>
      </c>
      <c r="E11" s="222"/>
      <c r="F11" s="244">
        <f>D11*E11</f>
        <v>0</v>
      </c>
    </row>
    <row r="12" spans="1:6" ht="38.25" x14ac:dyDescent="0.2">
      <c r="A12" s="240">
        <v>4</v>
      </c>
      <c r="B12" s="241" t="s">
        <v>113</v>
      </c>
      <c r="C12" s="242" t="s">
        <v>108</v>
      </c>
      <c r="D12" s="243">
        <v>142.9</v>
      </c>
      <c r="E12" s="223"/>
      <c r="F12" s="245">
        <f>D12*E12</f>
        <v>0</v>
      </c>
    </row>
    <row r="13" spans="1:6" ht="14.45" customHeight="1" x14ac:dyDescent="0.2">
      <c r="A13" s="200"/>
      <c r="B13" s="224"/>
      <c r="C13" s="225"/>
      <c r="D13" s="225"/>
      <c r="E13" s="226"/>
      <c r="F13" s="246">
        <f>SUM(F9:F12)</f>
        <v>0</v>
      </c>
    </row>
    <row r="14" spans="1:6" ht="12.75" customHeight="1" x14ac:dyDescent="0.2">
      <c r="A14" s="247" t="s">
        <v>162</v>
      </c>
      <c r="B14" s="248"/>
      <c r="C14" s="248"/>
      <c r="D14" s="248"/>
      <c r="E14" s="248"/>
      <c r="F14" s="248"/>
    </row>
    <row r="15" spans="1:6" ht="25.5" x14ac:dyDescent="0.2">
      <c r="A15" s="236">
        <v>1</v>
      </c>
      <c r="B15" s="249" t="s">
        <v>86</v>
      </c>
      <c r="C15" s="238" t="s">
        <v>108</v>
      </c>
      <c r="D15" s="250">
        <v>75</v>
      </c>
      <c r="E15" s="244"/>
      <c r="F15" s="244">
        <f>D15*E15</f>
        <v>0</v>
      </c>
    </row>
    <row r="16" spans="1:6" ht="15" x14ac:dyDescent="0.2">
      <c r="A16" s="236">
        <v>2</v>
      </c>
      <c r="B16" s="249" t="s">
        <v>87</v>
      </c>
      <c r="C16" s="238" t="s">
        <v>108</v>
      </c>
      <c r="D16" s="250">
        <v>20</v>
      </c>
      <c r="E16" s="244"/>
      <c r="F16" s="244">
        <f>D16*E16</f>
        <v>0</v>
      </c>
    </row>
    <row r="17" spans="1:28" ht="15" x14ac:dyDescent="0.2">
      <c r="A17" s="236">
        <v>3</v>
      </c>
      <c r="B17" s="249" t="s">
        <v>109</v>
      </c>
      <c r="C17" s="238" t="s">
        <v>108</v>
      </c>
      <c r="D17" s="251">
        <v>5</v>
      </c>
      <c r="E17" s="252"/>
      <c r="F17" s="244">
        <f>D17*E17</f>
        <v>0</v>
      </c>
    </row>
    <row r="18" spans="1:28" ht="233.25" customHeight="1" x14ac:dyDescent="0.2">
      <c r="A18" s="236">
        <v>4</v>
      </c>
      <c r="B18" s="249" t="s">
        <v>115</v>
      </c>
      <c r="C18" s="238" t="s">
        <v>108</v>
      </c>
      <c r="D18" s="251">
        <v>178</v>
      </c>
      <c r="E18" s="244"/>
      <c r="F18" s="244">
        <f>D18*E18</f>
        <v>0</v>
      </c>
      <c r="H18" s="12"/>
      <c r="I18" s="12"/>
    </row>
    <row r="19" spans="1:28" ht="255" x14ac:dyDescent="0.2">
      <c r="A19" s="236">
        <v>5</v>
      </c>
      <c r="B19" s="249" t="s">
        <v>116</v>
      </c>
      <c r="C19" s="238" t="s">
        <v>108</v>
      </c>
      <c r="D19" s="251">
        <v>70</v>
      </c>
      <c r="E19" s="227"/>
      <c r="F19" s="244">
        <f>E19*D19</f>
        <v>0</v>
      </c>
      <c r="H19" s="12"/>
      <c r="I19" s="12"/>
    </row>
    <row r="20" spans="1:28" ht="15" x14ac:dyDescent="0.2">
      <c r="A20" s="240">
        <v>6</v>
      </c>
      <c r="B20" s="253" t="s">
        <v>114</v>
      </c>
      <c r="C20" s="242" t="s">
        <v>108</v>
      </c>
      <c r="D20" s="254">
        <v>37</v>
      </c>
      <c r="E20" s="223"/>
      <c r="F20" s="245">
        <f>E20*D20</f>
        <v>0</v>
      </c>
      <c r="H20" s="12"/>
      <c r="I20" s="12"/>
    </row>
    <row r="21" spans="1:28" ht="14.45" customHeight="1" x14ac:dyDescent="0.2">
      <c r="A21" s="200"/>
      <c r="B21" s="228"/>
      <c r="C21" s="229"/>
      <c r="D21" s="229"/>
      <c r="E21" s="230"/>
      <c r="F21" s="246">
        <f>SUM(F15:F20)</f>
        <v>0</v>
      </c>
      <c r="H21" s="12"/>
      <c r="I21" s="12"/>
    </row>
    <row r="22" spans="1:28" ht="12.75" customHeight="1" x14ac:dyDescent="0.2">
      <c r="A22" s="255" t="s">
        <v>161</v>
      </c>
      <c r="B22" s="256"/>
      <c r="C22" s="256"/>
      <c r="D22" s="256"/>
      <c r="E22" s="256"/>
      <c r="F22" s="256"/>
      <c r="G22" s="12"/>
      <c r="H22" s="12"/>
      <c r="I22" s="12"/>
    </row>
    <row r="23" spans="1:28" ht="25.5" x14ac:dyDescent="0.2">
      <c r="A23" s="236">
        <v>1</v>
      </c>
      <c r="B23" s="237" t="s">
        <v>117</v>
      </c>
      <c r="C23" s="257" t="s">
        <v>4</v>
      </c>
      <c r="D23" s="251">
        <v>3</v>
      </c>
      <c r="E23" s="222"/>
      <c r="F23" s="244">
        <f>E23*D23</f>
        <v>0</v>
      </c>
      <c r="G23" s="12"/>
      <c r="H23" s="12"/>
      <c r="I23" s="12"/>
    </row>
    <row r="24" spans="1:28" s="12" customFormat="1" ht="15" customHeight="1" x14ac:dyDescent="0.2">
      <c r="A24" s="231" t="s">
        <v>5</v>
      </c>
      <c r="B24" s="231"/>
      <c r="C24" s="231"/>
      <c r="D24" s="231"/>
      <c r="E24" s="231"/>
      <c r="F24" s="258">
        <f>F23+F21+F13</f>
        <v>0</v>
      </c>
      <c r="K24" s="52"/>
      <c r="L24" s="97"/>
      <c r="M24" s="52"/>
      <c r="N24" s="97"/>
      <c r="O24" s="52"/>
      <c r="P24" s="97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</row>
    <row r="25" spans="1:28" s="12" customFormat="1" ht="15" customHeight="1" x14ac:dyDescent="0.2">
      <c r="A25" s="260" t="s">
        <v>7</v>
      </c>
      <c r="B25" s="260"/>
      <c r="C25" s="260"/>
      <c r="D25" s="260"/>
      <c r="E25" s="260"/>
      <c r="F25" s="259">
        <f>20/100*F24</f>
        <v>0</v>
      </c>
      <c r="K25" s="52"/>
      <c r="L25" s="97"/>
      <c r="M25" s="52"/>
      <c r="N25" s="97"/>
      <c r="O25" s="52"/>
      <c r="P25" s="97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</row>
    <row r="26" spans="1:28" s="12" customFormat="1" ht="15" customHeight="1" x14ac:dyDescent="0.2">
      <c r="A26" s="261" t="s">
        <v>195</v>
      </c>
      <c r="B26" s="261"/>
      <c r="C26" s="261"/>
      <c r="D26" s="261"/>
      <c r="E26" s="261"/>
      <c r="F26" s="75">
        <f>F24+F25</f>
        <v>0</v>
      </c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</row>
    <row r="27" spans="1:28" x14ac:dyDescent="0.2">
      <c r="G27" s="12"/>
      <c r="H27" s="12"/>
      <c r="I27" s="12"/>
    </row>
    <row r="28" spans="1:28" ht="27" customHeight="1" x14ac:dyDescent="0.2">
      <c r="A28" s="232"/>
      <c r="B28" s="47"/>
      <c r="C28" s="47"/>
      <c r="D28" s="47"/>
      <c r="E28" s="47"/>
      <c r="F28" s="47"/>
      <c r="G28" s="12"/>
      <c r="H28" s="12"/>
      <c r="I28" s="12"/>
    </row>
    <row r="29" spans="1:28" x14ac:dyDescent="0.2">
      <c r="G29" s="12"/>
      <c r="H29" s="12"/>
      <c r="I29" s="12"/>
    </row>
    <row r="30" spans="1:28" x14ac:dyDescent="0.2">
      <c r="G30" s="12"/>
      <c r="H30" s="12"/>
      <c r="I30" s="12"/>
    </row>
  </sheetData>
  <sheetProtection algorithmName="SHA-512" hashValue="a2dEsMqk2CgRo+kJVDyveEjbsCLsfVgCLl3pNfpB272eXy4yrfzyE+yWonQkKGVjFzdfZRVuHiO8eXGIF1yUMA==" saltValue="2CYIe5AAGdTUphzP+/Rhdg==" spinCount="100000" sheet="1" objects="1" scenarios="1"/>
  <mergeCells count="17">
    <mergeCell ref="A2:B2"/>
    <mergeCell ref="C2:F2"/>
    <mergeCell ref="A22:F22"/>
    <mergeCell ref="A28:F28"/>
    <mergeCell ref="A24:E24"/>
    <mergeCell ref="A25:E25"/>
    <mergeCell ref="A26:E26"/>
    <mergeCell ref="A5:B5"/>
    <mergeCell ref="C5:F5"/>
    <mergeCell ref="B21:E21"/>
    <mergeCell ref="A3:B3"/>
    <mergeCell ref="A4:B4"/>
    <mergeCell ref="C4:F4"/>
    <mergeCell ref="C3:F3"/>
    <mergeCell ref="B13:E13"/>
    <mergeCell ref="A8:F8"/>
    <mergeCell ref="A14:F14"/>
  </mergeCells>
  <phoneticPr fontId="7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Permbledhje</vt:lpstr>
      <vt:lpstr>D_Elektrike</vt:lpstr>
      <vt:lpstr>E_Ndricim F</vt:lpstr>
      <vt:lpstr>F_Ndricim V</vt:lpstr>
      <vt:lpstr>G_Ndricim i Jashtem F</vt:lpstr>
      <vt:lpstr>H_Ndricim i Jashtem V</vt:lpstr>
      <vt:lpstr>I_Kondicionim</vt:lpstr>
      <vt:lpstr>J_Ndertimore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ArchiAxis</dc:creator>
  <cp:lastModifiedBy>Xhovisa Frroku</cp:lastModifiedBy>
  <cp:lastPrinted>2026-01-30T09:16:15Z</cp:lastPrinted>
  <dcterms:created xsi:type="dcterms:W3CDTF">2024-12-02T10:28:37Z</dcterms:created>
  <dcterms:modified xsi:type="dcterms:W3CDTF">2026-03-10T12:47:09Z</dcterms:modified>
</cp:coreProperties>
</file>